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struzioni" sheetId="1" state="visible" r:id="rId1"/>
    <sheet xmlns:r="http://schemas.openxmlformats.org/officeDocument/2006/relationships" name="Parametri" sheetId="2" state="visible" r:id="rId2"/>
    <sheet xmlns:r="http://schemas.openxmlformats.org/officeDocument/2006/relationships" name="Parco PC" sheetId="3" state="visible" r:id="rId3"/>
    <sheet xmlns:r="http://schemas.openxmlformats.org/officeDocument/2006/relationships" name="Confronto TCO" sheetId="4" state="visible" r:id="rId4"/>
    <sheet xmlns:r="http://schemas.openxmlformats.org/officeDocument/2006/relationships" name="Riepilogo" sheetId="5" state="visible" r:id="rId5"/>
  </sheets>
  <definedNames/>
  <calcPr calcId="124519" calcMode="auto" fullCalcOnLoad="1"/>
</workbook>
</file>

<file path=xl/styles.xml><?xml version="1.0" encoding="utf-8"?>
<styleSheet xmlns="http://schemas.openxmlformats.org/spreadsheetml/2006/main">
  <numFmts count="2">
    <numFmt numFmtId="164" formatCode="#,##0 &quot;€&quot;"/>
    <numFmt numFmtId="165" formatCode="0.0"/>
  </numFmts>
  <fonts count="15">
    <font>
      <name val="Calibri"/>
      <family val="2"/>
      <color theme="1"/>
      <sz val="11"/>
      <scheme val="minor"/>
    </font>
    <font>
      <name val="Calibri"/>
      <b val="1"/>
      <color rgb="00FFFFFF"/>
      <sz val="14"/>
    </font>
    <font>
      <name val="Calibri"/>
      <b val="1"/>
      <color rgb="00FFFFFF"/>
      <sz val="11"/>
    </font>
    <font>
      <name val="Calibri"/>
      <b val="1"/>
      <color rgb="00005FCC"/>
      <sz val="11"/>
    </font>
    <font>
      <name val="Calibri"/>
      <b val="1"/>
      <color rgb="00212529"/>
      <sz val="10"/>
    </font>
    <font>
      <name val="Calibri"/>
      <color rgb="00212529"/>
      <sz val="10"/>
    </font>
    <font>
      <name val="Calibri"/>
      <color rgb="006C757D"/>
      <sz val="9"/>
    </font>
    <font>
      <name val="Calibri"/>
      <color rgb="00666666"/>
      <sz val="10"/>
    </font>
    <font>
      <name val="Calibri"/>
      <b val="1"/>
      <color rgb="00A0001E"/>
      <sz val="10"/>
    </font>
    <font>
      <name val="Calibri"/>
      <b val="1"/>
      <color rgb="00212529"/>
      <sz val="11"/>
    </font>
    <font>
      <name val="Calibri"/>
      <b val="1"/>
      <color rgb="000177FF"/>
      <sz val="12"/>
    </font>
    <font>
      <name val="Calibri"/>
      <b val="1"/>
      <color rgb="00FFFFFF"/>
      <sz val="20"/>
    </font>
    <font>
      <name val="Calibri"/>
      <i val="1"/>
      <color rgb="00FFFFFF"/>
      <sz val="11"/>
    </font>
    <font>
      <name val="Calibri"/>
      <b val="1"/>
      <color rgb="000177FF"/>
      <sz val="13"/>
    </font>
    <font>
      <name val="Calibri"/>
      <color rgb="00212529"/>
      <sz val="11"/>
    </font>
  </fonts>
  <fills count="8">
    <fill>
      <patternFill/>
    </fill>
    <fill>
      <patternFill patternType="gray125"/>
    </fill>
    <fill>
      <patternFill patternType="solid">
        <fgColor rgb="000177FF"/>
        <bgColor rgb="000177FF"/>
      </patternFill>
    </fill>
    <fill>
      <patternFill patternType="solid">
        <fgColor rgb="00EAF4FF"/>
        <bgColor rgb="00EAF4FF"/>
      </patternFill>
    </fill>
    <fill>
      <patternFill patternType="solid">
        <fgColor rgb="00F5F5F5"/>
        <bgColor rgb="00F5F5F5"/>
      </patternFill>
    </fill>
    <fill>
      <patternFill patternType="solid">
        <fgColor rgb="00191A1E"/>
        <bgColor rgb="00191A1E"/>
      </patternFill>
    </fill>
    <fill>
      <patternFill patternType="solid">
        <fgColor rgb="00FFE0E0"/>
        <bgColor rgb="00FFE0E0"/>
      </patternFill>
    </fill>
    <fill>
      <patternFill patternType="solid">
        <fgColor rgb="00005FCC"/>
        <bgColor rgb="00005FCC"/>
      </patternFill>
    </fill>
  </fills>
  <borders count="2">
    <border>
      <left/>
      <right/>
      <top/>
      <bottom/>
      <diagonal/>
    </border>
    <border>
      <left style="thin">
        <color rgb="00DDDDDD"/>
      </left>
      <right style="thin">
        <color rgb="00DDDDDD"/>
      </right>
      <top style="thin">
        <color rgb="00DDDDDD"/>
      </top>
      <bottom style="thin">
        <color rgb="00DDDDDD"/>
      </bottom>
    </border>
  </borders>
  <cellStyleXfs count="1">
    <xf numFmtId="0" fontId="0" fillId="0" borderId="0"/>
  </cellStyleXfs>
  <cellXfs count="27">
    <xf numFmtId="0" fontId="0" fillId="0" borderId="0" pivotButton="0" quotePrefix="0" xfId="0"/>
    <xf numFmtId="0" fontId="11" fillId="2" borderId="0" applyAlignment="1" pivotButton="0" quotePrefix="0" xfId="0">
      <alignment horizontal="center" vertical="center"/>
    </xf>
    <xf numFmtId="0" fontId="12" fillId="7" borderId="0" applyAlignment="1" pivotButton="0" quotePrefix="0" xfId="0">
      <alignment horizontal="center" vertical="center"/>
    </xf>
    <xf numFmtId="0" fontId="13" fillId="0" borderId="0" applyAlignment="1" pivotButton="0" quotePrefix="0" xfId="0">
      <alignment horizontal="left" vertical="center"/>
    </xf>
    <xf numFmtId="0" fontId="14" fillId="0" borderId="0" applyAlignment="1" pivotButton="0" quotePrefix="0" xfId="0">
      <alignment horizontal="left" vertical="center" wrapText="1"/>
    </xf>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3" borderId="0" applyAlignment="1" pivotButton="0" quotePrefix="0" xfId="0">
      <alignment horizontal="left" vertical="center" wrapText="1"/>
    </xf>
    <xf numFmtId="0" fontId="4" fillId="4" borderId="1" applyAlignment="1" pivotButton="0" quotePrefix="0" xfId="0">
      <alignment horizontal="left" vertical="center" wrapText="1"/>
    </xf>
    <xf numFmtId="1" fontId="5" fillId="3" borderId="1" applyAlignment="1" pivotButton="0" quotePrefix="0" xfId="0">
      <alignment horizontal="center" vertical="center" wrapText="1"/>
    </xf>
    <xf numFmtId="0" fontId="6" fillId="0" borderId="1" applyAlignment="1" pivotButton="0" quotePrefix="0" xfId="0">
      <alignment horizontal="left" vertical="center" wrapText="1"/>
    </xf>
    <xf numFmtId="164" fontId="5" fillId="3" borderId="1" applyAlignment="1" pivotButton="0" quotePrefix="0" xfId="0">
      <alignment horizontal="center" vertical="center" wrapText="1"/>
    </xf>
    <xf numFmtId="165" fontId="5" fillId="3" borderId="1" applyAlignment="1" pivotButton="0" quotePrefix="0" xfId="0">
      <alignment horizontal="center" vertical="center" wrapText="1"/>
    </xf>
    <xf numFmtId="0" fontId="5" fillId="3" borderId="1" applyAlignment="1" pivotButton="0" quotePrefix="0" xfId="0">
      <alignment horizontal="left" vertical="center" wrapText="1"/>
    </xf>
    <xf numFmtId="1" fontId="7" fillId="4" borderId="1" applyAlignment="1" pivotButton="0" quotePrefix="0" xfId="0">
      <alignment horizontal="right" vertical="center"/>
    </xf>
    <xf numFmtId="164" fontId="7" fillId="4" borderId="1" applyAlignment="1" pivotButton="0" quotePrefix="0" xfId="0">
      <alignment horizontal="right" vertical="center"/>
    </xf>
    <xf numFmtId="0" fontId="5" fillId="3" borderId="1" applyAlignment="1" pivotButton="0" quotePrefix="0" xfId="0">
      <alignment horizontal="center" vertical="center" wrapText="1"/>
    </xf>
    <xf numFmtId="0" fontId="6" fillId="0" borderId="0" applyAlignment="1" pivotButton="0" quotePrefix="0" xfId="0">
      <alignment horizontal="left" vertical="center" wrapText="1"/>
    </xf>
    <xf numFmtId="0" fontId="2" fillId="5" borderId="1" applyAlignment="1" pivotButton="0" quotePrefix="0" xfId="0">
      <alignment horizontal="left" vertical="center" wrapText="1"/>
    </xf>
    <xf numFmtId="164" fontId="2" fillId="5" borderId="1" applyAlignment="1" pivotButton="0" quotePrefix="0" xfId="0">
      <alignment horizontal="right" vertical="center"/>
    </xf>
    <xf numFmtId="0" fontId="2" fillId="5" borderId="1" applyAlignment="1" pivotButton="0" quotePrefix="0" xfId="0">
      <alignment horizontal="right" vertical="center"/>
    </xf>
    <xf numFmtId="0" fontId="8" fillId="6" borderId="0" applyAlignment="1" pivotButton="0" quotePrefix="0" xfId="0">
      <alignment horizontal="left" vertical="center" wrapText="1"/>
    </xf>
    <xf numFmtId="1" fontId="9" fillId="4" borderId="1" applyAlignment="1" pivotButton="0" quotePrefix="0" xfId="0">
      <alignment horizontal="center" vertical="center" wrapText="1"/>
    </xf>
    <xf numFmtId="165" fontId="9" fillId="4" borderId="1" applyAlignment="1" pivotButton="0" quotePrefix="0" xfId="0">
      <alignment horizontal="center" vertical="center" wrapText="1"/>
    </xf>
    <xf numFmtId="164" fontId="9" fillId="4" borderId="1" applyAlignment="1" pivotButton="0" quotePrefix="0" xfId="0">
      <alignment horizontal="center" vertical="center" wrapText="1"/>
    </xf>
    <xf numFmtId="0" fontId="10" fillId="0" borderId="0" applyAlignment="1" pivotButton="0" quotePrefix="0" xfId="0">
      <alignment horizontal="left" vertical="center" wrapText="1"/>
    </xf>
    <xf numFmtId="0" fontId="5" fillId="0" borderId="0" applyAlignment="1" pivotButton="0" quotePrefix="0" xfId="0">
      <alignment horizontal="left" vertical="top" wrapText="1"/>
    </xf>
  </cellXfs>
  <cellStyles count="1">
    <cellStyle name="Normal" xfId="0" builtinId="0" hidden="0"/>
  </cellStyles>
  <dxfs count="3">
    <dxf>
      <font>
        <name val="Calibri"/>
        <b val="1"/>
        <color rgb="00A0001E"/>
      </font>
      <fill>
        <patternFill patternType="solid">
          <fgColor rgb="00FFE0E0"/>
          <bgColor rgb="00FFE0E0"/>
        </patternFill>
      </fill>
    </dxf>
    <dxf>
      <font>
        <name val="Calibri"/>
        <b val="1"/>
        <color rgb="008A6D00"/>
      </font>
      <fill>
        <patternFill patternType="solid">
          <fgColor rgb="00FFF7C2"/>
          <bgColor rgb="00FFF7C2"/>
        </patternFill>
      </fill>
    </dxf>
    <dxf>
      <font>
        <name val="Calibri"/>
        <b val="1"/>
        <color rgb="000A6E1A"/>
      </font>
      <fill>
        <patternFill patternType="solid">
          <fgColor rgb="00DEFFE3"/>
          <bgColor rgb="00DEFFE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4" customWidth="1" min="1" max="1"/>
    <col width="92" customWidth="1" min="2" max="2"/>
  </cols>
  <sheetData>
    <row r="1" ht="50" customHeight="1">
      <c r="A1" s="1" t="inlineStr">
        <is>
          <t>TCO E REFRESH DEL PARCO PC</t>
        </is>
      </c>
    </row>
    <row r="2" ht="22" customHeight="1">
      <c r="A2" s="2" t="inlineStr">
        <is>
          <t>SynSphere Italia — Partner Microsoft per le PMI italiane</t>
        </is>
      </c>
    </row>
    <row r="4" ht="26" customHeight="1">
      <c r="A4" s="3" t="inlineStr">
        <is>
          <t>A cosa serve</t>
        </is>
      </c>
    </row>
    <row r="5" ht="22" customHeight="1">
      <c r="B5" s="4" t="inlineStr">
        <is>
          <t>A decidere, device per device, se un PC va tenuto, sostituito o portato a noleggio — e a difendere quella decisione davanti a chi firma.</t>
        </is>
      </c>
    </row>
    <row r="6" ht="22" customHeight="1">
      <c r="B6" s="4" t="inlineStr">
        <is>
          <t>Il verdetto per ogni PC si calcola da sé da tre fattori: l'età, l'idoneità a Windows 11 e quante volte quel PC è finito in assistenza.</t>
        </is>
      </c>
    </row>
    <row r="8" ht="26" customHeight="1">
      <c r="A8" s="3" t="inlineStr">
        <is>
          <t>Nell'ordine</t>
        </is>
      </c>
    </row>
    <row r="9" ht="22" customHeight="1">
      <c r="B9" s="4" t="inlineStr">
        <is>
          <t>1. Scheda «Parametri»: compila la colonna Valore. È il passaggio che rende il modello tuo. Fallo per primo, prima di censire i device.</t>
        </is>
      </c>
    </row>
    <row r="10" ht="22" customHeight="1">
      <c r="B10" s="4" t="inlineStr">
        <is>
          <t>2. Scheda «Parco PC»: una riga per device, compila dalla colonna A alla K. Le colonne Età, Costo di gestione e Verdetto si calcolano da sole.</t>
        </is>
      </c>
    </row>
    <row r="11" ht="22" customHeight="1">
      <c r="B11" s="4" t="inlineStr">
        <is>
          <t>3. Scheda «Confronto TCO»: il confronto fra tenere, comprare e noleggiare su un device tipo, per la fascia che scegli.</t>
        </is>
      </c>
    </row>
    <row r="12" ht="22" customHeight="1">
      <c r="B12" s="4" t="inlineStr">
        <is>
          <t>4. Scheda «Riepilogo»: i numeri da portare in riunione.</t>
        </is>
      </c>
    </row>
    <row r="14" ht="26" customHeight="1">
      <c r="A14" s="3" t="inlineStr">
        <is>
          <t>Perché non ci sono prezzi dentro</t>
        </is>
      </c>
    </row>
    <row r="15" ht="22" customHeight="1">
      <c r="B15" s="4" t="inlineStr">
        <is>
          <t>Perché un prezzo cablato in un file scaricato è una trappola: il costo di un PC, il canone di noleggio e il prezzo dell'ESU commerciale cambiano per volume, configurazione, paese e trimestre.</t>
        </is>
      </c>
    </row>
    <row r="16" ht="22" customHeight="1">
      <c r="B16" s="4" t="inlineStr">
        <is>
          <t>Le celle dei costi sono vuote e azzurre: sono da compilare. Annota anche la data in cui hai rilevato ciascun prezzo — fra sei mesi ti servirà per sapere se il confronto è ancora valido.</t>
        </is>
      </c>
    </row>
    <row r="17" ht="22" customHeight="1">
      <c r="B17" s="4" t="inlineStr">
        <is>
          <t>⚠️ Una cella vuota entra nei totali come zero. Uno scenario con metà dei costi non compilati non è «più conveniente»: è incompleto.</t>
        </is>
      </c>
    </row>
    <row r="19" ht="26" customHeight="1">
      <c r="A19" s="3" t="inlineStr">
        <is>
          <t>Le tre colonne che decidono</t>
        </is>
      </c>
    </row>
    <row r="20" ht="22" customHeight="1">
      <c r="B20" s="4" t="inlineStr">
        <is>
          <t>«Idoneo a Windows 11» — è l'unico fattore con una scadenza che non dipende da te. Finché è su «Da verificare», quel device non è decidibile. Per una verifica di massa esiste il nostro toolkit PowerShell di readiness: synsphere.it/download</t>
        </is>
      </c>
    </row>
    <row r="21" ht="22" customHeight="1">
      <c r="B21" s="4" t="inlineStr">
        <is>
          <t>«Ticket ultimi 12 mesi» — conta solo le richieste legate a hardware o lentezza. Sopra la soglia, un PC costa in assistenza più di quanto valga.</t>
        </is>
      </c>
    </row>
    <row r="22" ht="22" customHeight="1">
      <c r="B22" s="4" t="inlineStr">
        <is>
          <t>«Ore di fermo» nei Parametri — è la voce che ribalta il confronto più spesso, e l'unica che di solito non viene messa a bilancio: senza di lei un PC lento sembra gratis.</t>
        </is>
      </c>
    </row>
    <row r="24" ht="26" customHeight="1">
      <c r="A24" s="3" t="inlineStr">
        <is>
          <t>Da leggere accanto</t>
        </is>
      </c>
    </row>
    <row r="25" ht="22" customHeight="1">
      <c r="B25" s="4" t="inlineStr">
        <is>
          <t>Calcolatore fine supporto Windows 10: synsphere.it/strumenti/windows-10-eol-calculator</t>
        </is>
      </c>
    </row>
    <row r="26" ht="22" customHeight="1">
      <c r="B26" s="4" t="inlineStr">
        <is>
          <t>ESU o migrazione, cosa conviene: synsphere.it/notizie/windows-10-esu-2026-conviene-pagare-o-migrare-pmi</t>
        </is>
      </c>
    </row>
    <row r="27" ht="22" customHeight="1">
      <c r="B27" s="4" t="inlineStr">
        <is>
          <t>Come funziona il noleggio operativo (DaaS): synsphere.it/notizie/hardware-as-a-service-daas-cosa-sono-pmi</t>
        </is>
      </c>
    </row>
    <row r="28" ht="22" customHeight="1">
      <c r="B28" s="4" t="inlineStr">
        <is>
          <t>Checklist di dismissione sicura dei dispositivi: synsphere.it/download</t>
        </is>
      </c>
    </row>
    <row r="30" ht="26" customHeight="1">
      <c r="A30" s="3" t="inlineStr">
        <is>
          <t>Licenza e limiti</t>
        </is>
      </c>
    </row>
    <row r="31" ht="22" customHeight="1">
      <c r="B31" s="4" t="inlineStr">
        <is>
          <t>Uso libero, anche commerciale. Nessuna macro: si apre in Excel, LibreOffice e Google Sheets.</t>
        </is>
      </c>
    </row>
    <row r="32" ht="22" customHeight="1">
      <c r="B32" s="4" t="inlineStr">
        <is>
          <t>È un modello di supporto alla decisione, non una perizia. Le soglie proposte (5 anni, 4 ticket) sono un punto di partenza da tarare sulla tua realtà, non uno standard.</t>
        </is>
      </c>
    </row>
  </sheetData>
  <mergeCells count="8">
    <mergeCell ref="A4:B4"/>
    <mergeCell ref="A24:B24"/>
    <mergeCell ref="A2:B2"/>
    <mergeCell ref="A30:B30"/>
    <mergeCell ref="A19:B19"/>
    <mergeCell ref="A14:B14"/>
    <mergeCell ref="A1:B1"/>
    <mergeCell ref="A8:B8"/>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1"/>
  <sheetViews>
    <sheetView showGridLines="0" workbookViewId="0">
      <selection activeCell="A1" sqref="A1"/>
    </sheetView>
  </sheetViews>
  <sheetFormatPr baseColWidth="8" defaultRowHeight="15"/>
  <cols>
    <col width="46" customWidth="1" min="1" max="1"/>
    <col width="18" customWidth="1" min="2" max="2"/>
    <col width="62" customWidth="1" min="3" max="3"/>
  </cols>
  <sheetData>
    <row r="1" ht="32" customHeight="1">
      <c r="A1" s="5" t="inlineStr">
        <is>
          <t>PARAMETRI DEL MODELLO — compila questa colonna per primo</t>
        </is>
      </c>
    </row>
    <row r="2" ht="28" customHeight="1">
      <c r="A2" s="6" t="inlineStr">
        <is>
          <t>Parametro</t>
        </is>
      </c>
      <c r="B2" s="6" t="inlineStr">
        <is>
          <t>Valore</t>
        </is>
      </c>
      <c r="C2" s="6" t="inlineStr">
        <is>
          <t>Come si ricava</t>
        </is>
      </c>
    </row>
    <row r="3" ht="22" customHeight="1">
      <c r="A3" s="7" t="inlineStr">
        <is>
          <t>SOGLIE DI DECISIONE</t>
        </is>
      </c>
    </row>
    <row r="4" ht="30" customHeight="1">
      <c r="A4" s="8" t="inlineStr">
        <is>
          <t>Anno corrente (per il calcolo dell'età)</t>
        </is>
      </c>
      <c r="B4" s="9" t="n">
        <v>2026</v>
      </c>
      <c r="C4" s="10" t="inlineStr">
        <is>
          <t>Aggiornalo a gennaio: da qui si calcola l'età di ogni device.</t>
        </is>
      </c>
    </row>
    <row r="5" ht="30" customHeight="1">
      <c r="A5" s="8" t="inlineStr">
        <is>
          <t>Età oltre cui un PC è da sostituire (anni)</t>
        </is>
      </c>
      <c r="B5" s="9" t="n">
        <v>5</v>
      </c>
      <c r="C5" s="10" t="inlineStr">
        <is>
          <t>Cinque anni è il valore che usiamo come punto di partenza: alzalo o abbassalo secondo la tua esperienza.</t>
        </is>
      </c>
    </row>
    <row r="6" ht="30" customHeight="1">
      <c r="A6" s="8" t="inlineStr">
        <is>
          <t>Età oltre cui un PC va almeno pianificato (anni)</t>
        </is>
      </c>
      <c r="B6" s="9" t="n">
        <v>4</v>
      </c>
      <c r="C6" s="10" t="inlineStr">
        <is>
          <t>Serve a far comparire il verdetto «Pianificare» prima che il PC diventi un problema urgente.</t>
        </is>
      </c>
    </row>
    <row r="7" ht="30" customHeight="1">
      <c r="A7" s="8" t="inlineStr">
        <is>
          <t>Ticket/anno oltre cui il PC costa più di quanto vale</t>
        </is>
      </c>
      <c r="B7" s="9" t="n">
        <v>4</v>
      </c>
      <c r="C7" s="10" t="inlineStr">
        <is>
          <t>Conta le richieste di assistenza legate all'hardware o alla lentezza, non quelle applicative.</t>
        </is>
      </c>
    </row>
    <row r="8" ht="22" customHeight="1">
      <c r="A8" s="7" t="inlineStr">
        <is>
          <t>COSTI — DA COMPILARE CON I TUOI NUMERI</t>
        </is>
      </c>
    </row>
    <row r="9" ht="30" customHeight="1">
      <c r="A9" s="8" t="inlineStr">
        <is>
          <t>Costo orario dell'assistenza (interna o a contratto)</t>
        </is>
      </c>
      <c r="B9" s="11" t="n"/>
      <c r="C9" s="10" t="inlineStr">
        <is>
          <t>Prendi il costo pieno di un'ora di intervento, non lo stipendio lordo/ore.</t>
        </is>
      </c>
    </row>
    <row r="10" ht="30" customHeight="1">
      <c r="A10" s="8" t="inlineStr">
        <is>
          <t>Costo di un PC nuovo — fascia base</t>
        </is>
      </c>
      <c r="B10" s="11" t="n"/>
      <c r="C10" s="10" t="inlineStr">
        <is>
          <t>Chiedi un preventivo aggiornato: i prezzi cambiano di trimestre in trimestre.</t>
        </is>
      </c>
    </row>
    <row r="11" ht="30" customHeight="1">
      <c r="A11" s="8" t="inlineStr">
        <is>
          <t>Costo di un PC nuovo — fascia media</t>
        </is>
      </c>
      <c r="B11" s="11" t="n"/>
      <c r="C11" s="10" t="inlineStr">
        <is>
          <t>La configurazione che copre la maggior parte degli utenti da ufficio.</t>
        </is>
      </c>
    </row>
    <row r="12" ht="30" customHeight="1">
      <c r="A12" s="8" t="inlineStr">
        <is>
          <t>Costo di un PC nuovo — fascia alta / workstation</t>
        </is>
      </c>
      <c r="B12" s="11" t="n"/>
      <c r="C12" s="10" t="inlineStr">
        <is>
          <t>CAD, video, analisi dati, sviluppo.</t>
        </is>
      </c>
    </row>
    <row r="13" ht="30" customHeight="1">
      <c r="A13" s="8" t="inlineStr">
        <is>
          <t>Ore di setup e migrazione per PC sostituito</t>
        </is>
      </c>
      <c r="B13" s="12" t="n"/>
      <c r="C13" s="10" t="inlineStr">
        <is>
          <t>Se usi provisioning automatico (Autopilot) questo numero crolla: misuralo invece di stimarlo a memoria.</t>
        </is>
      </c>
    </row>
    <row r="14" ht="30" customHeight="1">
      <c r="A14" s="8" t="inlineStr">
        <is>
          <t>Canone mensile per device in noleggio operativo / DaaS</t>
        </is>
      </c>
      <c r="B14" s="11" t="n"/>
      <c r="C14" s="10" t="inlineStr">
        <is>
          <t>⚠️ Non riempirlo con un valore preso da internet: chiedi il canone per la TUA configurazione, durata e quantità. Cambia molto con il volume.</t>
        </is>
      </c>
    </row>
    <row r="15" ht="30" customHeight="1">
      <c r="A15" s="8" t="inlineStr">
        <is>
          <t>Costo annuo per device dell'ESU commerciale Windows 10</t>
        </is>
      </c>
      <c r="B15" s="11" t="n"/>
      <c r="C15" s="10" t="inlineStr">
        <is>
          <t>È a pagamento per le aziende e il prezzo cambia di anno in anno: prendilo dal tuo rivenditore, non da un articolo.</t>
        </is>
      </c>
    </row>
    <row r="16" ht="30" customHeight="1">
      <c r="A16" s="8" t="inlineStr">
        <is>
          <t>Valore di permuta / recupero per PC dismesso</t>
        </is>
      </c>
      <c r="B16" s="11" t="n"/>
      <c r="C16" s="10" t="inlineStr">
        <is>
          <t>Molti fornitori riconoscono un valore sull'usato: se non lo chiedi, non arriva. Zero è una risposta legittima.</t>
        </is>
      </c>
    </row>
    <row r="17" ht="30" customHeight="1">
      <c r="A17" s="8" t="inlineStr">
        <is>
          <t>Costo di dismissione e cancellazione sicura per device</t>
        </is>
      </c>
      <c r="B17" s="11" t="n"/>
      <c r="C17" s="10" t="inlineStr">
        <is>
          <t>Cancellazione certificata e smaltimento a norma. Vedi la checklist di dismissione su synsphere.it/download.</t>
        </is>
      </c>
    </row>
    <row r="18" ht="30" customHeight="1">
      <c r="A18" s="8" t="inlineStr">
        <is>
          <t>Costo di un'ora di fermo per l'utente</t>
        </is>
      </c>
      <c r="B18" s="11" t="n"/>
      <c r="C18" s="10" t="inlineStr">
        <is>
          <t>Il numero più discusso e il più utile: senza di lui un PC lento sembra gratis. Una stima difendibile è il costo aziendale orario della persona.</t>
        </is>
      </c>
    </row>
    <row r="19" ht="30" customHeight="1">
      <c r="A19" s="8" t="inlineStr">
        <is>
          <t>Ore di fermo all'anno causate da un PC a fine vita</t>
        </is>
      </c>
      <c r="B19" s="12" t="n"/>
      <c r="C19" s="10" t="inlineStr">
        <is>
          <t>Lentezza, riavvii, interventi. Se non lo misuri, parti da una stima prudente e scrivi che è una stima.</t>
        </is>
      </c>
    </row>
    <row r="20" ht="22" customHeight="1">
      <c r="A20" s="7" t="inlineStr">
        <is>
          <t>ORIZZONTE DI CONFRONTO</t>
        </is>
      </c>
    </row>
    <row r="21" ht="30" customHeight="1">
      <c r="A21" s="8" t="inlineStr">
        <is>
          <t>Anni sui quali confrontare gli scenari</t>
        </is>
      </c>
      <c r="B21" s="9" t="n">
        <v>4</v>
      </c>
      <c r="C21" s="10" t="inlineStr">
        <is>
          <t>Quattro anni è la durata tipica di un ciclo di rinnovo. Il confronto TCO usa questo numero.</t>
        </is>
      </c>
    </row>
  </sheetData>
  <mergeCells count="4">
    <mergeCell ref="A1:C1"/>
    <mergeCell ref="A8:C8"/>
    <mergeCell ref="A20:C20"/>
    <mergeCell ref="A3:C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62"/>
  <sheetViews>
    <sheetView showGridLines="0" workbookViewId="0">
      <pane xSplit="2" ySplit="2" topLeftCell="C3" activePane="bottomRight" state="frozen"/>
      <selection pane="topRight"/>
      <selection pane="bottomLeft"/>
      <selection pane="bottomRight" activeCell="A1" sqref="A1"/>
    </sheetView>
  </sheetViews>
  <sheetFormatPr baseColWidth="8" defaultRowHeight="15"/>
  <cols>
    <col width="16" customWidth="1" min="1" max="1"/>
    <col width="22" customWidth="1" min="2" max="2"/>
    <col width="24" customWidth="1" min="3" max="3"/>
    <col width="12" customWidth="1" min="4" max="4"/>
    <col width="12" customWidth="1" min="5" max="5"/>
    <col width="10" customWidth="1" min="6" max="6"/>
    <col width="10" customWidth="1" min="7" max="7"/>
    <col width="12" customWidth="1" min="8" max="8"/>
    <col width="20" customWidth="1" min="9" max="9"/>
    <col width="12" customWidth="1" min="10" max="10"/>
    <col width="12" customWidth="1" min="11" max="11"/>
    <col width="16" customWidth="1" min="12" max="12"/>
    <col width="26" customWidth="1" min="13" max="13"/>
    <col width="18" customWidth="1" min="14" max="14"/>
    <col width="34" customWidth="1" min="15" max="15"/>
  </cols>
  <sheetData>
    <row r="1" ht="32" customHeight="1">
      <c r="A1" s="5" t="inlineStr">
        <is>
          <t>PARCO PC — il verdetto si calcola da sé: compila fino alla colonna K</t>
        </is>
      </c>
    </row>
    <row r="2" ht="28" customHeight="1">
      <c r="A2" s="6" t="inlineStr">
        <is>
          <t>ID / etichetta</t>
        </is>
      </c>
      <c r="B2" s="6" t="inlineStr">
        <is>
          <t>Utente o reparto</t>
        </is>
      </c>
      <c r="C2" s="6" t="inlineStr">
        <is>
          <t>Modello</t>
        </is>
      </c>
      <c r="D2" s="6" t="inlineStr">
        <is>
          <t>Fascia</t>
        </is>
      </c>
      <c r="E2" s="6" t="inlineStr">
        <is>
          <t>Anno di acquisto</t>
        </is>
      </c>
      <c r="F2" s="6" t="inlineStr">
        <is>
          <t>Età (anni)</t>
        </is>
      </c>
      <c r="G2" s="6" t="inlineStr">
        <is>
          <t>RAM (GB)</t>
        </is>
      </c>
      <c r="H2" s="6" t="inlineStr">
        <is>
          <t>Disco</t>
        </is>
      </c>
      <c r="I2" s="6" t="inlineStr">
        <is>
          <t>Idoneo a Windows 11</t>
        </is>
      </c>
      <c r="J2" s="6" t="inlineStr">
        <is>
          <t>Ticket ultimi 12 mesi</t>
        </is>
      </c>
      <c r="K2" s="6" t="inlineStr">
        <is>
          <t>Ore assistenza 12 mesi</t>
        </is>
      </c>
      <c r="L2" s="6" t="inlineStr">
        <is>
          <t>Costo di gestione annuo</t>
        </is>
      </c>
      <c r="M2" s="6" t="inlineStr">
        <is>
          <t>Verdetto suggerito</t>
        </is>
      </c>
      <c r="N2" s="6" t="inlineStr">
        <is>
          <t>Decisione presa</t>
        </is>
      </c>
      <c r="O2" s="6" t="inlineStr">
        <is>
          <t>Note</t>
        </is>
      </c>
    </row>
    <row r="3">
      <c r="A3" s="13" t="n"/>
      <c r="B3" s="13" t="n"/>
      <c r="C3" s="13" t="n"/>
      <c r="D3" s="13" t="n"/>
      <c r="E3" s="13" t="n"/>
      <c r="F3" s="14">
        <f>IF(E3="","",Parametri!$B$4-E3)</f>
        <v/>
      </c>
      <c r="G3" s="13" t="n"/>
      <c r="H3" s="13" t="n"/>
      <c r="I3" s="13" t="n"/>
      <c r="J3" s="13" t="n"/>
      <c r="K3" s="13" t="n"/>
      <c r="L3" s="15">
        <f>IF(K3="","",K3*Parametri!$B$9+IF(AND(F3&lt;&gt;"",F3&gt;=Parametri!$B$5),Parametri!$B$19*Parametri!$B$18,0))</f>
        <v/>
      </c>
      <c r="M3" s="8">
        <f>IF(OR(E3="",I3=""),"",IF(AND(I3="No",F3&gt;=Parametri!$B$5),"Sostituire — fuori supporto e a fine vita",IF(I3="No","Sostituire o valutare upgrade — non idoneo a Windows 11",IF(I3="Da verificare","Verificare l'idoneità prima di decidere",IF(AND(J3&lt;&gt;"",J3&gt;=Parametri!$B$7),"Sostituire — costa più di quanto vale",IF(F3&gt;=Parametri!$B$5,"Sostituire — età oltre la soglia",IF(F3&gt;=Parametri!$B$6,"Pianificare la sostituzione","Mantenere")))))))</f>
        <v/>
      </c>
      <c r="N3" s="13" t="n"/>
      <c r="O3" s="13" t="n"/>
    </row>
    <row r="4">
      <c r="A4" s="13" t="n"/>
      <c r="B4" s="13" t="n"/>
      <c r="C4" s="13" t="n"/>
      <c r="D4" s="13" t="n"/>
      <c r="E4" s="13" t="n"/>
      <c r="F4" s="14">
        <f>IF(E4="","",Parametri!$B$4-E4)</f>
        <v/>
      </c>
      <c r="G4" s="13" t="n"/>
      <c r="H4" s="13" t="n"/>
      <c r="I4" s="13" t="n"/>
      <c r="J4" s="13" t="n"/>
      <c r="K4" s="13" t="n"/>
      <c r="L4" s="15">
        <f>IF(K4="","",K4*Parametri!$B$9+IF(AND(F4&lt;&gt;"",F4&gt;=Parametri!$B$5),Parametri!$B$19*Parametri!$B$18,0))</f>
        <v/>
      </c>
      <c r="M4" s="8">
        <f>IF(OR(E4="",I4=""),"",IF(AND(I4="No",F4&gt;=Parametri!$B$5),"Sostituire — fuori supporto e a fine vita",IF(I4="No","Sostituire o valutare upgrade — non idoneo a Windows 11",IF(I4="Da verificare","Verificare l'idoneità prima di decidere",IF(AND(J4&lt;&gt;"",J4&gt;=Parametri!$B$7),"Sostituire — costa più di quanto vale",IF(F4&gt;=Parametri!$B$5,"Sostituire — età oltre la soglia",IF(F4&gt;=Parametri!$B$6,"Pianificare la sostituzione","Mantenere")))))))</f>
        <v/>
      </c>
      <c r="N4" s="13" t="n"/>
      <c r="O4" s="13" t="n"/>
    </row>
    <row r="5">
      <c r="A5" s="13" t="n"/>
      <c r="B5" s="13" t="n"/>
      <c r="C5" s="13" t="n"/>
      <c r="D5" s="13" t="n"/>
      <c r="E5" s="13" t="n"/>
      <c r="F5" s="14">
        <f>IF(E5="","",Parametri!$B$4-E5)</f>
        <v/>
      </c>
      <c r="G5" s="13" t="n"/>
      <c r="H5" s="13" t="n"/>
      <c r="I5" s="13" t="n"/>
      <c r="J5" s="13" t="n"/>
      <c r="K5" s="13" t="n"/>
      <c r="L5" s="15">
        <f>IF(K5="","",K5*Parametri!$B$9+IF(AND(F5&lt;&gt;"",F5&gt;=Parametri!$B$5),Parametri!$B$19*Parametri!$B$18,0))</f>
        <v/>
      </c>
      <c r="M5" s="8">
        <f>IF(OR(E5="",I5=""),"",IF(AND(I5="No",F5&gt;=Parametri!$B$5),"Sostituire — fuori supporto e a fine vita",IF(I5="No","Sostituire o valutare upgrade — non idoneo a Windows 11",IF(I5="Da verificare","Verificare l'idoneità prima di decidere",IF(AND(J5&lt;&gt;"",J5&gt;=Parametri!$B$7),"Sostituire — costa più di quanto vale",IF(F5&gt;=Parametri!$B$5,"Sostituire — età oltre la soglia",IF(F5&gt;=Parametri!$B$6,"Pianificare la sostituzione","Mantenere")))))))</f>
        <v/>
      </c>
      <c r="N5" s="13" t="n"/>
      <c r="O5" s="13" t="n"/>
    </row>
    <row r="6">
      <c r="A6" s="13" t="n"/>
      <c r="B6" s="13" t="n"/>
      <c r="C6" s="13" t="n"/>
      <c r="D6" s="13" t="n"/>
      <c r="E6" s="13" t="n"/>
      <c r="F6" s="14">
        <f>IF(E6="","",Parametri!$B$4-E6)</f>
        <v/>
      </c>
      <c r="G6" s="13" t="n"/>
      <c r="H6" s="13" t="n"/>
      <c r="I6" s="13" t="n"/>
      <c r="J6" s="13" t="n"/>
      <c r="K6" s="13" t="n"/>
      <c r="L6" s="15">
        <f>IF(K6="","",K6*Parametri!$B$9+IF(AND(F6&lt;&gt;"",F6&gt;=Parametri!$B$5),Parametri!$B$19*Parametri!$B$18,0))</f>
        <v/>
      </c>
      <c r="M6" s="8">
        <f>IF(OR(E6="",I6=""),"",IF(AND(I6="No",F6&gt;=Parametri!$B$5),"Sostituire — fuori supporto e a fine vita",IF(I6="No","Sostituire o valutare upgrade — non idoneo a Windows 11",IF(I6="Da verificare","Verificare l'idoneità prima di decidere",IF(AND(J6&lt;&gt;"",J6&gt;=Parametri!$B$7),"Sostituire — costa più di quanto vale",IF(F6&gt;=Parametri!$B$5,"Sostituire — età oltre la soglia",IF(F6&gt;=Parametri!$B$6,"Pianificare la sostituzione","Mantenere")))))))</f>
        <v/>
      </c>
      <c r="N6" s="13" t="n"/>
      <c r="O6" s="13" t="n"/>
    </row>
    <row r="7">
      <c r="A7" s="13" t="n"/>
      <c r="B7" s="13" t="n"/>
      <c r="C7" s="13" t="n"/>
      <c r="D7" s="13" t="n"/>
      <c r="E7" s="13" t="n"/>
      <c r="F7" s="14">
        <f>IF(E7="","",Parametri!$B$4-E7)</f>
        <v/>
      </c>
      <c r="G7" s="13" t="n"/>
      <c r="H7" s="13" t="n"/>
      <c r="I7" s="13" t="n"/>
      <c r="J7" s="13" t="n"/>
      <c r="K7" s="13" t="n"/>
      <c r="L7" s="15">
        <f>IF(K7="","",K7*Parametri!$B$9+IF(AND(F7&lt;&gt;"",F7&gt;=Parametri!$B$5),Parametri!$B$19*Parametri!$B$18,0))</f>
        <v/>
      </c>
      <c r="M7" s="8">
        <f>IF(OR(E7="",I7=""),"",IF(AND(I7="No",F7&gt;=Parametri!$B$5),"Sostituire — fuori supporto e a fine vita",IF(I7="No","Sostituire o valutare upgrade — non idoneo a Windows 11",IF(I7="Da verificare","Verificare l'idoneità prima di decidere",IF(AND(J7&lt;&gt;"",J7&gt;=Parametri!$B$7),"Sostituire — costa più di quanto vale",IF(F7&gt;=Parametri!$B$5,"Sostituire — età oltre la soglia",IF(F7&gt;=Parametri!$B$6,"Pianificare la sostituzione","Mantenere")))))))</f>
        <v/>
      </c>
      <c r="N7" s="13" t="n"/>
      <c r="O7" s="13" t="n"/>
    </row>
    <row r="8">
      <c r="A8" s="13" t="n"/>
      <c r="B8" s="13" t="n"/>
      <c r="C8" s="13" t="n"/>
      <c r="D8" s="13" t="n"/>
      <c r="E8" s="13" t="n"/>
      <c r="F8" s="14">
        <f>IF(E8="","",Parametri!$B$4-E8)</f>
        <v/>
      </c>
      <c r="G8" s="13" t="n"/>
      <c r="H8" s="13" t="n"/>
      <c r="I8" s="13" t="n"/>
      <c r="J8" s="13" t="n"/>
      <c r="K8" s="13" t="n"/>
      <c r="L8" s="15">
        <f>IF(K8="","",K8*Parametri!$B$9+IF(AND(F8&lt;&gt;"",F8&gt;=Parametri!$B$5),Parametri!$B$19*Parametri!$B$18,0))</f>
        <v/>
      </c>
      <c r="M8" s="8">
        <f>IF(OR(E8="",I8=""),"",IF(AND(I8="No",F8&gt;=Parametri!$B$5),"Sostituire — fuori supporto e a fine vita",IF(I8="No","Sostituire o valutare upgrade — non idoneo a Windows 11",IF(I8="Da verificare","Verificare l'idoneità prima di decidere",IF(AND(J8&lt;&gt;"",J8&gt;=Parametri!$B$7),"Sostituire — costa più di quanto vale",IF(F8&gt;=Parametri!$B$5,"Sostituire — età oltre la soglia",IF(F8&gt;=Parametri!$B$6,"Pianificare la sostituzione","Mantenere")))))))</f>
        <v/>
      </c>
      <c r="N8" s="13" t="n"/>
      <c r="O8" s="13" t="n"/>
    </row>
    <row r="9">
      <c r="A9" s="13" t="n"/>
      <c r="B9" s="13" t="n"/>
      <c r="C9" s="13" t="n"/>
      <c r="D9" s="13" t="n"/>
      <c r="E9" s="13" t="n"/>
      <c r="F9" s="14">
        <f>IF(E9="","",Parametri!$B$4-E9)</f>
        <v/>
      </c>
      <c r="G9" s="13" t="n"/>
      <c r="H9" s="13" t="n"/>
      <c r="I9" s="13" t="n"/>
      <c r="J9" s="13" t="n"/>
      <c r="K9" s="13" t="n"/>
      <c r="L9" s="15">
        <f>IF(K9="","",K9*Parametri!$B$9+IF(AND(F9&lt;&gt;"",F9&gt;=Parametri!$B$5),Parametri!$B$19*Parametri!$B$18,0))</f>
        <v/>
      </c>
      <c r="M9" s="8">
        <f>IF(OR(E9="",I9=""),"",IF(AND(I9="No",F9&gt;=Parametri!$B$5),"Sostituire — fuori supporto e a fine vita",IF(I9="No","Sostituire o valutare upgrade — non idoneo a Windows 11",IF(I9="Da verificare","Verificare l'idoneità prima di decidere",IF(AND(J9&lt;&gt;"",J9&gt;=Parametri!$B$7),"Sostituire — costa più di quanto vale",IF(F9&gt;=Parametri!$B$5,"Sostituire — età oltre la soglia",IF(F9&gt;=Parametri!$B$6,"Pianificare la sostituzione","Mantenere")))))))</f>
        <v/>
      </c>
      <c r="N9" s="13" t="n"/>
      <c r="O9" s="13" t="n"/>
    </row>
    <row r="10">
      <c r="A10" s="13" t="n"/>
      <c r="B10" s="13" t="n"/>
      <c r="C10" s="13" t="n"/>
      <c r="D10" s="13" t="n"/>
      <c r="E10" s="13" t="n"/>
      <c r="F10" s="14">
        <f>IF(E10="","",Parametri!$B$4-E10)</f>
        <v/>
      </c>
      <c r="G10" s="13" t="n"/>
      <c r="H10" s="13" t="n"/>
      <c r="I10" s="13" t="n"/>
      <c r="J10" s="13" t="n"/>
      <c r="K10" s="13" t="n"/>
      <c r="L10" s="15">
        <f>IF(K10="","",K10*Parametri!$B$9+IF(AND(F10&lt;&gt;"",F10&gt;=Parametri!$B$5),Parametri!$B$19*Parametri!$B$18,0))</f>
        <v/>
      </c>
      <c r="M10" s="8">
        <f>IF(OR(E10="",I10=""),"",IF(AND(I10="No",F10&gt;=Parametri!$B$5),"Sostituire — fuori supporto e a fine vita",IF(I10="No","Sostituire o valutare upgrade — non idoneo a Windows 11",IF(I10="Da verificare","Verificare l'idoneità prima di decidere",IF(AND(J10&lt;&gt;"",J10&gt;=Parametri!$B$7),"Sostituire — costa più di quanto vale",IF(F10&gt;=Parametri!$B$5,"Sostituire — età oltre la soglia",IF(F10&gt;=Parametri!$B$6,"Pianificare la sostituzione","Mantenere")))))))</f>
        <v/>
      </c>
      <c r="N10" s="13" t="n"/>
      <c r="O10" s="13" t="n"/>
    </row>
    <row r="11">
      <c r="A11" s="13" t="n"/>
      <c r="B11" s="13" t="n"/>
      <c r="C11" s="13" t="n"/>
      <c r="D11" s="13" t="n"/>
      <c r="E11" s="13" t="n"/>
      <c r="F11" s="14">
        <f>IF(E11="","",Parametri!$B$4-E11)</f>
        <v/>
      </c>
      <c r="G11" s="13" t="n"/>
      <c r="H11" s="13" t="n"/>
      <c r="I11" s="13" t="n"/>
      <c r="J11" s="13" t="n"/>
      <c r="K11" s="13" t="n"/>
      <c r="L11" s="15">
        <f>IF(K11="","",K11*Parametri!$B$9+IF(AND(F11&lt;&gt;"",F11&gt;=Parametri!$B$5),Parametri!$B$19*Parametri!$B$18,0))</f>
        <v/>
      </c>
      <c r="M11" s="8">
        <f>IF(OR(E11="",I11=""),"",IF(AND(I11="No",F11&gt;=Parametri!$B$5),"Sostituire — fuori supporto e a fine vita",IF(I11="No","Sostituire o valutare upgrade — non idoneo a Windows 11",IF(I11="Da verificare","Verificare l'idoneità prima di decidere",IF(AND(J11&lt;&gt;"",J11&gt;=Parametri!$B$7),"Sostituire — costa più di quanto vale",IF(F11&gt;=Parametri!$B$5,"Sostituire — età oltre la soglia",IF(F11&gt;=Parametri!$B$6,"Pianificare la sostituzione","Mantenere")))))))</f>
        <v/>
      </c>
      <c r="N11" s="13" t="n"/>
      <c r="O11" s="13" t="n"/>
    </row>
    <row r="12">
      <c r="A12" s="13" t="n"/>
      <c r="B12" s="13" t="n"/>
      <c r="C12" s="13" t="n"/>
      <c r="D12" s="13" t="n"/>
      <c r="E12" s="13" t="n"/>
      <c r="F12" s="14">
        <f>IF(E12="","",Parametri!$B$4-E12)</f>
        <v/>
      </c>
      <c r="G12" s="13" t="n"/>
      <c r="H12" s="13" t="n"/>
      <c r="I12" s="13" t="n"/>
      <c r="J12" s="13" t="n"/>
      <c r="K12" s="13" t="n"/>
      <c r="L12" s="15">
        <f>IF(K12="","",K12*Parametri!$B$9+IF(AND(F12&lt;&gt;"",F12&gt;=Parametri!$B$5),Parametri!$B$19*Parametri!$B$18,0))</f>
        <v/>
      </c>
      <c r="M12" s="8">
        <f>IF(OR(E12="",I12=""),"",IF(AND(I12="No",F12&gt;=Parametri!$B$5),"Sostituire — fuori supporto e a fine vita",IF(I12="No","Sostituire o valutare upgrade — non idoneo a Windows 11",IF(I12="Da verificare","Verificare l'idoneità prima di decidere",IF(AND(J12&lt;&gt;"",J12&gt;=Parametri!$B$7),"Sostituire — costa più di quanto vale",IF(F12&gt;=Parametri!$B$5,"Sostituire — età oltre la soglia",IF(F12&gt;=Parametri!$B$6,"Pianificare la sostituzione","Mantenere")))))))</f>
        <v/>
      </c>
      <c r="N12" s="13" t="n"/>
      <c r="O12" s="13" t="n"/>
    </row>
    <row r="13">
      <c r="A13" s="13" t="n"/>
      <c r="B13" s="13" t="n"/>
      <c r="C13" s="13" t="n"/>
      <c r="D13" s="13" t="n"/>
      <c r="E13" s="13" t="n"/>
      <c r="F13" s="14">
        <f>IF(E13="","",Parametri!$B$4-E13)</f>
        <v/>
      </c>
      <c r="G13" s="13" t="n"/>
      <c r="H13" s="13" t="n"/>
      <c r="I13" s="13" t="n"/>
      <c r="J13" s="13" t="n"/>
      <c r="K13" s="13" t="n"/>
      <c r="L13" s="15">
        <f>IF(K13="","",K13*Parametri!$B$9+IF(AND(F13&lt;&gt;"",F13&gt;=Parametri!$B$5),Parametri!$B$19*Parametri!$B$18,0))</f>
        <v/>
      </c>
      <c r="M13" s="8">
        <f>IF(OR(E13="",I13=""),"",IF(AND(I13="No",F13&gt;=Parametri!$B$5),"Sostituire — fuori supporto e a fine vita",IF(I13="No","Sostituire o valutare upgrade — non idoneo a Windows 11",IF(I13="Da verificare","Verificare l'idoneità prima di decidere",IF(AND(J13&lt;&gt;"",J13&gt;=Parametri!$B$7),"Sostituire — costa più di quanto vale",IF(F13&gt;=Parametri!$B$5,"Sostituire — età oltre la soglia",IF(F13&gt;=Parametri!$B$6,"Pianificare la sostituzione","Mantenere")))))))</f>
        <v/>
      </c>
      <c r="N13" s="13" t="n"/>
      <c r="O13" s="13" t="n"/>
    </row>
    <row r="14">
      <c r="A14" s="13" t="n"/>
      <c r="B14" s="13" t="n"/>
      <c r="C14" s="13" t="n"/>
      <c r="D14" s="13" t="n"/>
      <c r="E14" s="13" t="n"/>
      <c r="F14" s="14">
        <f>IF(E14="","",Parametri!$B$4-E14)</f>
        <v/>
      </c>
      <c r="G14" s="13" t="n"/>
      <c r="H14" s="13" t="n"/>
      <c r="I14" s="13" t="n"/>
      <c r="J14" s="13" t="n"/>
      <c r="K14" s="13" t="n"/>
      <c r="L14" s="15">
        <f>IF(K14="","",K14*Parametri!$B$9+IF(AND(F14&lt;&gt;"",F14&gt;=Parametri!$B$5),Parametri!$B$19*Parametri!$B$18,0))</f>
        <v/>
      </c>
      <c r="M14" s="8">
        <f>IF(OR(E14="",I14=""),"",IF(AND(I14="No",F14&gt;=Parametri!$B$5),"Sostituire — fuori supporto e a fine vita",IF(I14="No","Sostituire o valutare upgrade — non idoneo a Windows 11",IF(I14="Da verificare","Verificare l'idoneità prima di decidere",IF(AND(J14&lt;&gt;"",J14&gt;=Parametri!$B$7),"Sostituire — costa più di quanto vale",IF(F14&gt;=Parametri!$B$5,"Sostituire — età oltre la soglia",IF(F14&gt;=Parametri!$B$6,"Pianificare la sostituzione","Mantenere")))))))</f>
        <v/>
      </c>
      <c r="N14" s="13" t="n"/>
      <c r="O14" s="13" t="n"/>
    </row>
    <row r="15">
      <c r="A15" s="13" t="n"/>
      <c r="B15" s="13" t="n"/>
      <c r="C15" s="13" t="n"/>
      <c r="D15" s="13" t="n"/>
      <c r="E15" s="13" t="n"/>
      <c r="F15" s="14">
        <f>IF(E15="","",Parametri!$B$4-E15)</f>
        <v/>
      </c>
      <c r="G15" s="13" t="n"/>
      <c r="H15" s="13" t="n"/>
      <c r="I15" s="13" t="n"/>
      <c r="J15" s="13" t="n"/>
      <c r="K15" s="13" t="n"/>
      <c r="L15" s="15">
        <f>IF(K15="","",K15*Parametri!$B$9+IF(AND(F15&lt;&gt;"",F15&gt;=Parametri!$B$5),Parametri!$B$19*Parametri!$B$18,0))</f>
        <v/>
      </c>
      <c r="M15" s="8">
        <f>IF(OR(E15="",I15=""),"",IF(AND(I15="No",F15&gt;=Parametri!$B$5),"Sostituire — fuori supporto e a fine vita",IF(I15="No","Sostituire o valutare upgrade — non idoneo a Windows 11",IF(I15="Da verificare","Verificare l'idoneità prima di decidere",IF(AND(J15&lt;&gt;"",J15&gt;=Parametri!$B$7),"Sostituire — costa più di quanto vale",IF(F15&gt;=Parametri!$B$5,"Sostituire — età oltre la soglia",IF(F15&gt;=Parametri!$B$6,"Pianificare la sostituzione","Mantenere")))))))</f>
        <v/>
      </c>
      <c r="N15" s="13" t="n"/>
      <c r="O15" s="13" t="n"/>
    </row>
    <row r="16">
      <c r="A16" s="13" t="n"/>
      <c r="B16" s="13" t="n"/>
      <c r="C16" s="13" t="n"/>
      <c r="D16" s="13" t="n"/>
      <c r="E16" s="13" t="n"/>
      <c r="F16" s="14">
        <f>IF(E16="","",Parametri!$B$4-E16)</f>
        <v/>
      </c>
      <c r="G16" s="13" t="n"/>
      <c r="H16" s="13" t="n"/>
      <c r="I16" s="13" t="n"/>
      <c r="J16" s="13" t="n"/>
      <c r="K16" s="13" t="n"/>
      <c r="L16" s="15">
        <f>IF(K16="","",K16*Parametri!$B$9+IF(AND(F16&lt;&gt;"",F16&gt;=Parametri!$B$5),Parametri!$B$19*Parametri!$B$18,0))</f>
        <v/>
      </c>
      <c r="M16" s="8">
        <f>IF(OR(E16="",I16=""),"",IF(AND(I16="No",F16&gt;=Parametri!$B$5),"Sostituire — fuori supporto e a fine vita",IF(I16="No","Sostituire o valutare upgrade — non idoneo a Windows 11",IF(I16="Da verificare","Verificare l'idoneità prima di decidere",IF(AND(J16&lt;&gt;"",J16&gt;=Parametri!$B$7),"Sostituire — costa più di quanto vale",IF(F16&gt;=Parametri!$B$5,"Sostituire — età oltre la soglia",IF(F16&gt;=Parametri!$B$6,"Pianificare la sostituzione","Mantenere")))))))</f>
        <v/>
      </c>
      <c r="N16" s="13" t="n"/>
      <c r="O16" s="13" t="n"/>
    </row>
    <row r="17">
      <c r="A17" s="13" t="n"/>
      <c r="B17" s="13" t="n"/>
      <c r="C17" s="13" t="n"/>
      <c r="D17" s="13" t="n"/>
      <c r="E17" s="13" t="n"/>
      <c r="F17" s="14">
        <f>IF(E17="","",Parametri!$B$4-E17)</f>
        <v/>
      </c>
      <c r="G17" s="13" t="n"/>
      <c r="H17" s="13" t="n"/>
      <c r="I17" s="13" t="n"/>
      <c r="J17" s="13" t="n"/>
      <c r="K17" s="13" t="n"/>
      <c r="L17" s="15">
        <f>IF(K17="","",K17*Parametri!$B$9+IF(AND(F17&lt;&gt;"",F17&gt;=Parametri!$B$5),Parametri!$B$19*Parametri!$B$18,0))</f>
        <v/>
      </c>
      <c r="M17" s="8">
        <f>IF(OR(E17="",I17=""),"",IF(AND(I17="No",F17&gt;=Parametri!$B$5),"Sostituire — fuori supporto e a fine vita",IF(I17="No","Sostituire o valutare upgrade — non idoneo a Windows 11",IF(I17="Da verificare","Verificare l'idoneità prima di decidere",IF(AND(J17&lt;&gt;"",J17&gt;=Parametri!$B$7),"Sostituire — costa più di quanto vale",IF(F17&gt;=Parametri!$B$5,"Sostituire — età oltre la soglia",IF(F17&gt;=Parametri!$B$6,"Pianificare la sostituzione","Mantenere")))))))</f>
        <v/>
      </c>
      <c r="N17" s="13" t="n"/>
      <c r="O17" s="13" t="n"/>
    </row>
    <row r="18">
      <c r="A18" s="13" t="n"/>
      <c r="B18" s="13" t="n"/>
      <c r="C18" s="13" t="n"/>
      <c r="D18" s="13" t="n"/>
      <c r="E18" s="13" t="n"/>
      <c r="F18" s="14">
        <f>IF(E18="","",Parametri!$B$4-E18)</f>
        <v/>
      </c>
      <c r="G18" s="13" t="n"/>
      <c r="H18" s="13" t="n"/>
      <c r="I18" s="13" t="n"/>
      <c r="J18" s="13" t="n"/>
      <c r="K18" s="13" t="n"/>
      <c r="L18" s="15">
        <f>IF(K18="","",K18*Parametri!$B$9+IF(AND(F18&lt;&gt;"",F18&gt;=Parametri!$B$5),Parametri!$B$19*Parametri!$B$18,0))</f>
        <v/>
      </c>
      <c r="M18" s="8">
        <f>IF(OR(E18="",I18=""),"",IF(AND(I18="No",F18&gt;=Parametri!$B$5),"Sostituire — fuori supporto e a fine vita",IF(I18="No","Sostituire o valutare upgrade — non idoneo a Windows 11",IF(I18="Da verificare","Verificare l'idoneità prima di decidere",IF(AND(J18&lt;&gt;"",J18&gt;=Parametri!$B$7),"Sostituire — costa più di quanto vale",IF(F18&gt;=Parametri!$B$5,"Sostituire — età oltre la soglia",IF(F18&gt;=Parametri!$B$6,"Pianificare la sostituzione","Mantenere")))))))</f>
        <v/>
      </c>
      <c r="N18" s="13" t="n"/>
      <c r="O18" s="13" t="n"/>
    </row>
    <row r="19">
      <c r="A19" s="13" t="n"/>
      <c r="B19" s="13" t="n"/>
      <c r="C19" s="13" t="n"/>
      <c r="D19" s="13" t="n"/>
      <c r="E19" s="13" t="n"/>
      <c r="F19" s="14">
        <f>IF(E19="","",Parametri!$B$4-E19)</f>
        <v/>
      </c>
      <c r="G19" s="13" t="n"/>
      <c r="H19" s="13" t="n"/>
      <c r="I19" s="13" t="n"/>
      <c r="J19" s="13" t="n"/>
      <c r="K19" s="13" t="n"/>
      <c r="L19" s="15">
        <f>IF(K19="","",K19*Parametri!$B$9+IF(AND(F19&lt;&gt;"",F19&gt;=Parametri!$B$5),Parametri!$B$19*Parametri!$B$18,0))</f>
        <v/>
      </c>
      <c r="M19" s="8">
        <f>IF(OR(E19="",I19=""),"",IF(AND(I19="No",F19&gt;=Parametri!$B$5),"Sostituire — fuori supporto e a fine vita",IF(I19="No","Sostituire o valutare upgrade — non idoneo a Windows 11",IF(I19="Da verificare","Verificare l'idoneità prima di decidere",IF(AND(J19&lt;&gt;"",J19&gt;=Parametri!$B$7),"Sostituire — costa più di quanto vale",IF(F19&gt;=Parametri!$B$5,"Sostituire — età oltre la soglia",IF(F19&gt;=Parametri!$B$6,"Pianificare la sostituzione","Mantenere")))))))</f>
        <v/>
      </c>
      <c r="N19" s="13" t="n"/>
      <c r="O19" s="13" t="n"/>
    </row>
    <row r="20">
      <c r="A20" s="13" t="n"/>
      <c r="B20" s="13" t="n"/>
      <c r="C20" s="13" t="n"/>
      <c r="D20" s="13" t="n"/>
      <c r="E20" s="13" t="n"/>
      <c r="F20" s="14">
        <f>IF(E20="","",Parametri!$B$4-E20)</f>
        <v/>
      </c>
      <c r="G20" s="13" t="n"/>
      <c r="H20" s="13" t="n"/>
      <c r="I20" s="13" t="n"/>
      <c r="J20" s="13" t="n"/>
      <c r="K20" s="13" t="n"/>
      <c r="L20" s="15">
        <f>IF(K20="","",K20*Parametri!$B$9+IF(AND(F20&lt;&gt;"",F20&gt;=Parametri!$B$5),Parametri!$B$19*Parametri!$B$18,0))</f>
        <v/>
      </c>
      <c r="M20" s="8">
        <f>IF(OR(E20="",I20=""),"",IF(AND(I20="No",F20&gt;=Parametri!$B$5),"Sostituire — fuori supporto e a fine vita",IF(I20="No","Sostituire o valutare upgrade — non idoneo a Windows 11",IF(I20="Da verificare","Verificare l'idoneità prima di decidere",IF(AND(J20&lt;&gt;"",J20&gt;=Parametri!$B$7),"Sostituire — costa più di quanto vale",IF(F20&gt;=Parametri!$B$5,"Sostituire — età oltre la soglia",IF(F20&gt;=Parametri!$B$6,"Pianificare la sostituzione","Mantenere")))))))</f>
        <v/>
      </c>
      <c r="N20" s="13" t="n"/>
      <c r="O20" s="13" t="n"/>
    </row>
    <row r="21">
      <c r="A21" s="13" t="n"/>
      <c r="B21" s="13" t="n"/>
      <c r="C21" s="13" t="n"/>
      <c r="D21" s="13" t="n"/>
      <c r="E21" s="13" t="n"/>
      <c r="F21" s="14">
        <f>IF(E21="","",Parametri!$B$4-E21)</f>
        <v/>
      </c>
      <c r="G21" s="13" t="n"/>
      <c r="H21" s="13" t="n"/>
      <c r="I21" s="13" t="n"/>
      <c r="J21" s="13" t="n"/>
      <c r="K21" s="13" t="n"/>
      <c r="L21" s="15">
        <f>IF(K21="","",K21*Parametri!$B$9+IF(AND(F21&lt;&gt;"",F21&gt;=Parametri!$B$5),Parametri!$B$19*Parametri!$B$18,0))</f>
        <v/>
      </c>
      <c r="M21" s="8">
        <f>IF(OR(E21="",I21=""),"",IF(AND(I21="No",F21&gt;=Parametri!$B$5),"Sostituire — fuori supporto e a fine vita",IF(I21="No","Sostituire o valutare upgrade — non idoneo a Windows 11",IF(I21="Da verificare","Verificare l'idoneità prima di decidere",IF(AND(J21&lt;&gt;"",J21&gt;=Parametri!$B$7),"Sostituire — costa più di quanto vale",IF(F21&gt;=Parametri!$B$5,"Sostituire — età oltre la soglia",IF(F21&gt;=Parametri!$B$6,"Pianificare la sostituzione","Mantenere")))))))</f>
        <v/>
      </c>
      <c r="N21" s="13" t="n"/>
      <c r="O21" s="13" t="n"/>
    </row>
    <row r="22">
      <c r="A22" s="13" t="n"/>
      <c r="B22" s="13" t="n"/>
      <c r="C22" s="13" t="n"/>
      <c r="D22" s="13" t="n"/>
      <c r="E22" s="13" t="n"/>
      <c r="F22" s="14">
        <f>IF(E22="","",Parametri!$B$4-E22)</f>
        <v/>
      </c>
      <c r="G22" s="13" t="n"/>
      <c r="H22" s="13" t="n"/>
      <c r="I22" s="13" t="n"/>
      <c r="J22" s="13" t="n"/>
      <c r="K22" s="13" t="n"/>
      <c r="L22" s="15">
        <f>IF(K22="","",K22*Parametri!$B$9+IF(AND(F22&lt;&gt;"",F22&gt;=Parametri!$B$5),Parametri!$B$19*Parametri!$B$18,0))</f>
        <v/>
      </c>
      <c r="M22" s="8">
        <f>IF(OR(E22="",I22=""),"",IF(AND(I22="No",F22&gt;=Parametri!$B$5),"Sostituire — fuori supporto e a fine vita",IF(I22="No","Sostituire o valutare upgrade — non idoneo a Windows 11",IF(I22="Da verificare","Verificare l'idoneità prima di decidere",IF(AND(J22&lt;&gt;"",J22&gt;=Parametri!$B$7),"Sostituire — costa più di quanto vale",IF(F22&gt;=Parametri!$B$5,"Sostituire — età oltre la soglia",IF(F22&gt;=Parametri!$B$6,"Pianificare la sostituzione","Mantenere")))))))</f>
        <v/>
      </c>
      <c r="N22" s="13" t="n"/>
      <c r="O22" s="13" t="n"/>
    </row>
    <row r="23">
      <c r="A23" s="13" t="n"/>
      <c r="B23" s="13" t="n"/>
      <c r="C23" s="13" t="n"/>
      <c r="D23" s="13" t="n"/>
      <c r="E23" s="13" t="n"/>
      <c r="F23" s="14">
        <f>IF(E23="","",Parametri!$B$4-E23)</f>
        <v/>
      </c>
      <c r="G23" s="13" t="n"/>
      <c r="H23" s="13" t="n"/>
      <c r="I23" s="13" t="n"/>
      <c r="J23" s="13" t="n"/>
      <c r="K23" s="13" t="n"/>
      <c r="L23" s="15">
        <f>IF(K23="","",K23*Parametri!$B$9+IF(AND(F23&lt;&gt;"",F23&gt;=Parametri!$B$5),Parametri!$B$19*Parametri!$B$18,0))</f>
        <v/>
      </c>
      <c r="M23" s="8">
        <f>IF(OR(E23="",I23=""),"",IF(AND(I23="No",F23&gt;=Parametri!$B$5),"Sostituire — fuori supporto e a fine vita",IF(I23="No","Sostituire o valutare upgrade — non idoneo a Windows 11",IF(I23="Da verificare","Verificare l'idoneità prima di decidere",IF(AND(J23&lt;&gt;"",J23&gt;=Parametri!$B$7),"Sostituire — costa più di quanto vale",IF(F23&gt;=Parametri!$B$5,"Sostituire — età oltre la soglia",IF(F23&gt;=Parametri!$B$6,"Pianificare la sostituzione","Mantenere")))))))</f>
        <v/>
      </c>
      <c r="N23" s="13" t="n"/>
      <c r="O23" s="13" t="n"/>
    </row>
    <row r="24">
      <c r="A24" s="13" t="n"/>
      <c r="B24" s="13" t="n"/>
      <c r="C24" s="13" t="n"/>
      <c r="D24" s="13" t="n"/>
      <c r="E24" s="13" t="n"/>
      <c r="F24" s="14">
        <f>IF(E24="","",Parametri!$B$4-E24)</f>
        <v/>
      </c>
      <c r="G24" s="13" t="n"/>
      <c r="H24" s="13" t="n"/>
      <c r="I24" s="13" t="n"/>
      <c r="J24" s="13" t="n"/>
      <c r="K24" s="13" t="n"/>
      <c r="L24" s="15">
        <f>IF(K24="","",K24*Parametri!$B$9+IF(AND(F24&lt;&gt;"",F24&gt;=Parametri!$B$5),Parametri!$B$19*Parametri!$B$18,0))</f>
        <v/>
      </c>
      <c r="M24" s="8">
        <f>IF(OR(E24="",I24=""),"",IF(AND(I24="No",F24&gt;=Parametri!$B$5),"Sostituire — fuori supporto e a fine vita",IF(I24="No","Sostituire o valutare upgrade — non idoneo a Windows 11",IF(I24="Da verificare","Verificare l'idoneità prima di decidere",IF(AND(J24&lt;&gt;"",J24&gt;=Parametri!$B$7),"Sostituire — costa più di quanto vale",IF(F24&gt;=Parametri!$B$5,"Sostituire — età oltre la soglia",IF(F24&gt;=Parametri!$B$6,"Pianificare la sostituzione","Mantenere")))))))</f>
        <v/>
      </c>
      <c r="N24" s="13" t="n"/>
      <c r="O24" s="13" t="n"/>
    </row>
    <row r="25">
      <c r="A25" s="13" t="n"/>
      <c r="B25" s="13" t="n"/>
      <c r="C25" s="13" t="n"/>
      <c r="D25" s="13" t="n"/>
      <c r="E25" s="13" t="n"/>
      <c r="F25" s="14">
        <f>IF(E25="","",Parametri!$B$4-E25)</f>
        <v/>
      </c>
      <c r="G25" s="13" t="n"/>
      <c r="H25" s="13" t="n"/>
      <c r="I25" s="13" t="n"/>
      <c r="J25" s="13" t="n"/>
      <c r="K25" s="13" t="n"/>
      <c r="L25" s="15">
        <f>IF(K25="","",K25*Parametri!$B$9+IF(AND(F25&lt;&gt;"",F25&gt;=Parametri!$B$5),Parametri!$B$19*Parametri!$B$18,0))</f>
        <v/>
      </c>
      <c r="M25" s="8">
        <f>IF(OR(E25="",I25=""),"",IF(AND(I25="No",F25&gt;=Parametri!$B$5),"Sostituire — fuori supporto e a fine vita",IF(I25="No","Sostituire o valutare upgrade — non idoneo a Windows 11",IF(I25="Da verificare","Verificare l'idoneità prima di decidere",IF(AND(J25&lt;&gt;"",J25&gt;=Parametri!$B$7),"Sostituire — costa più di quanto vale",IF(F25&gt;=Parametri!$B$5,"Sostituire — età oltre la soglia",IF(F25&gt;=Parametri!$B$6,"Pianificare la sostituzione","Mantenere")))))))</f>
        <v/>
      </c>
      <c r="N25" s="13" t="n"/>
      <c r="O25" s="13" t="n"/>
    </row>
    <row r="26">
      <c r="A26" s="13" t="n"/>
      <c r="B26" s="13" t="n"/>
      <c r="C26" s="13" t="n"/>
      <c r="D26" s="13" t="n"/>
      <c r="E26" s="13" t="n"/>
      <c r="F26" s="14">
        <f>IF(E26="","",Parametri!$B$4-E26)</f>
        <v/>
      </c>
      <c r="G26" s="13" t="n"/>
      <c r="H26" s="13" t="n"/>
      <c r="I26" s="13" t="n"/>
      <c r="J26" s="13" t="n"/>
      <c r="K26" s="13" t="n"/>
      <c r="L26" s="15">
        <f>IF(K26="","",K26*Parametri!$B$9+IF(AND(F26&lt;&gt;"",F26&gt;=Parametri!$B$5),Parametri!$B$19*Parametri!$B$18,0))</f>
        <v/>
      </c>
      <c r="M26" s="8">
        <f>IF(OR(E26="",I26=""),"",IF(AND(I26="No",F26&gt;=Parametri!$B$5),"Sostituire — fuori supporto e a fine vita",IF(I26="No","Sostituire o valutare upgrade — non idoneo a Windows 11",IF(I26="Da verificare","Verificare l'idoneità prima di decidere",IF(AND(J26&lt;&gt;"",J26&gt;=Parametri!$B$7),"Sostituire — costa più di quanto vale",IF(F26&gt;=Parametri!$B$5,"Sostituire — età oltre la soglia",IF(F26&gt;=Parametri!$B$6,"Pianificare la sostituzione","Mantenere")))))))</f>
        <v/>
      </c>
      <c r="N26" s="13" t="n"/>
      <c r="O26" s="13" t="n"/>
    </row>
    <row r="27">
      <c r="A27" s="13" t="n"/>
      <c r="B27" s="13" t="n"/>
      <c r="C27" s="13" t="n"/>
      <c r="D27" s="13" t="n"/>
      <c r="E27" s="13" t="n"/>
      <c r="F27" s="14">
        <f>IF(E27="","",Parametri!$B$4-E27)</f>
        <v/>
      </c>
      <c r="G27" s="13" t="n"/>
      <c r="H27" s="13" t="n"/>
      <c r="I27" s="13" t="n"/>
      <c r="J27" s="13" t="n"/>
      <c r="K27" s="13" t="n"/>
      <c r="L27" s="15">
        <f>IF(K27="","",K27*Parametri!$B$9+IF(AND(F27&lt;&gt;"",F27&gt;=Parametri!$B$5),Parametri!$B$19*Parametri!$B$18,0))</f>
        <v/>
      </c>
      <c r="M27" s="8">
        <f>IF(OR(E27="",I27=""),"",IF(AND(I27="No",F27&gt;=Parametri!$B$5),"Sostituire — fuori supporto e a fine vita",IF(I27="No","Sostituire o valutare upgrade — non idoneo a Windows 11",IF(I27="Da verificare","Verificare l'idoneità prima di decidere",IF(AND(J27&lt;&gt;"",J27&gt;=Parametri!$B$7),"Sostituire — costa più di quanto vale",IF(F27&gt;=Parametri!$B$5,"Sostituire — età oltre la soglia",IF(F27&gt;=Parametri!$B$6,"Pianificare la sostituzione","Mantenere")))))))</f>
        <v/>
      </c>
      <c r="N27" s="13" t="n"/>
      <c r="O27" s="13" t="n"/>
    </row>
    <row r="28">
      <c r="A28" s="13" t="n"/>
      <c r="B28" s="13" t="n"/>
      <c r="C28" s="13" t="n"/>
      <c r="D28" s="13" t="n"/>
      <c r="E28" s="13" t="n"/>
      <c r="F28" s="14">
        <f>IF(E28="","",Parametri!$B$4-E28)</f>
        <v/>
      </c>
      <c r="G28" s="13" t="n"/>
      <c r="H28" s="13" t="n"/>
      <c r="I28" s="13" t="n"/>
      <c r="J28" s="13" t="n"/>
      <c r="K28" s="13" t="n"/>
      <c r="L28" s="15">
        <f>IF(K28="","",K28*Parametri!$B$9+IF(AND(F28&lt;&gt;"",F28&gt;=Parametri!$B$5),Parametri!$B$19*Parametri!$B$18,0))</f>
        <v/>
      </c>
      <c r="M28" s="8">
        <f>IF(OR(E28="",I28=""),"",IF(AND(I28="No",F28&gt;=Parametri!$B$5),"Sostituire — fuori supporto e a fine vita",IF(I28="No","Sostituire o valutare upgrade — non idoneo a Windows 11",IF(I28="Da verificare","Verificare l'idoneità prima di decidere",IF(AND(J28&lt;&gt;"",J28&gt;=Parametri!$B$7),"Sostituire — costa più di quanto vale",IF(F28&gt;=Parametri!$B$5,"Sostituire — età oltre la soglia",IF(F28&gt;=Parametri!$B$6,"Pianificare la sostituzione","Mantenere")))))))</f>
        <v/>
      </c>
      <c r="N28" s="13" t="n"/>
      <c r="O28" s="13" t="n"/>
    </row>
    <row r="29">
      <c r="A29" s="13" t="n"/>
      <c r="B29" s="13" t="n"/>
      <c r="C29" s="13" t="n"/>
      <c r="D29" s="13" t="n"/>
      <c r="E29" s="13" t="n"/>
      <c r="F29" s="14">
        <f>IF(E29="","",Parametri!$B$4-E29)</f>
        <v/>
      </c>
      <c r="G29" s="13" t="n"/>
      <c r="H29" s="13" t="n"/>
      <c r="I29" s="13" t="n"/>
      <c r="J29" s="13" t="n"/>
      <c r="K29" s="13" t="n"/>
      <c r="L29" s="15">
        <f>IF(K29="","",K29*Parametri!$B$9+IF(AND(F29&lt;&gt;"",F29&gt;=Parametri!$B$5),Parametri!$B$19*Parametri!$B$18,0))</f>
        <v/>
      </c>
      <c r="M29" s="8">
        <f>IF(OR(E29="",I29=""),"",IF(AND(I29="No",F29&gt;=Parametri!$B$5),"Sostituire — fuori supporto e a fine vita",IF(I29="No","Sostituire o valutare upgrade — non idoneo a Windows 11",IF(I29="Da verificare","Verificare l'idoneità prima di decidere",IF(AND(J29&lt;&gt;"",J29&gt;=Parametri!$B$7),"Sostituire — costa più di quanto vale",IF(F29&gt;=Parametri!$B$5,"Sostituire — età oltre la soglia",IF(F29&gt;=Parametri!$B$6,"Pianificare la sostituzione","Mantenere")))))))</f>
        <v/>
      </c>
      <c r="N29" s="13" t="n"/>
      <c r="O29" s="13" t="n"/>
    </row>
    <row r="30">
      <c r="A30" s="13" t="n"/>
      <c r="B30" s="13" t="n"/>
      <c r="C30" s="13" t="n"/>
      <c r="D30" s="13" t="n"/>
      <c r="E30" s="13" t="n"/>
      <c r="F30" s="14">
        <f>IF(E30="","",Parametri!$B$4-E30)</f>
        <v/>
      </c>
      <c r="G30" s="13" t="n"/>
      <c r="H30" s="13" t="n"/>
      <c r="I30" s="13" t="n"/>
      <c r="J30" s="13" t="n"/>
      <c r="K30" s="13" t="n"/>
      <c r="L30" s="15">
        <f>IF(K30="","",K30*Parametri!$B$9+IF(AND(F30&lt;&gt;"",F30&gt;=Parametri!$B$5),Parametri!$B$19*Parametri!$B$18,0))</f>
        <v/>
      </c>
      <c r="M30" s="8">
        <f>IF(OR(E30="",I30=""),"",IF(AND(I30="No",F30&gt;=Parametri!$B$5),"Sostituire — fuori supporto e a fine vita",IF(I30="No","Sostituire o valutare upgrade — non idoneo a Windows 11",IF(I30="Da verificare","Verificare l'idoneità prima di decidere",IF(AND(J30&lt;&gt;"",J30&gt;=Parametri!$B$7),"Sostituire — costa più di quanto vale",IF(F30&gt;=Parametri!$B$5,"Sostituire — età oltre la soglia",IF(F30&gt;=Parametri!$B$6,"Pianificare la sostituzione","Mantenere")))))))</f>
        <v/>
      </c>
      <c r="N30" s="13" t="n"/>
      <c r="O30" s="13" t="n"/>
    </row>
    <row r="31">
      <c r="A31" s="13" t="n"/>
      <c r="B31" s="13" t="n"/>
      <c r="C31" s="13" t="n"/>
      <c r="D31" s="13" t="n"/>
      <c r="E31" s="13" t="n"/>
      <c r="F31" s="14">
        <f>IF(E31="","",Parametri!$B$4-E31)</f>
        <v/>
      </c>
      <c r="G31" s="13" t="n"/>
      <c r="H31" s="13" t="n"/>
      <c r="I31" s="13" t="n"/>
      <c r="J31" s="13" t="n"/>
      <c r="K31" s="13" t="n"/>
      <c r="L31" s="15">
        <f>IF(K31="","",K31*Parametri!$B$9+IF(AND(F31&lt;&gt;"",F31&gt;=Parametri!$B$5),Parametri!$B$19*Parametri!$B$18,0))</f>
        <v/>
      </c>
      <c r="M31" s="8">
        <f>IF(OR(E31="",I31=""),"",IF(AND(I31="No",F31&gt;=Parametri!$B$5),"Sostituire — fuori supporto e a fine vita",IF(I31="No","Sostituire o valutare upgrade — non idoneo a Windows 11",IF(I31="Da verificare","Verificare l'idoneità prima di decidere",IF(AND(J31&lt;&gt;"",J31&gt;=Parametri!$B$7),"Sostituire — costa più di quanto vale",IF(F31&gt;=Parametri!$B$5,"Sostituire — età oltre la soglia",IF(F31&gt;=Parametri!$B$6,"Pianificare la sostituzione","Mantenere")))))))</f>
        <v/>
      </c>
      <c r="N31" s="13" t="n"/>
      <c r="O31" s="13" t="n"/>
    </row>
    <row r="32">
      <c r="A32" s="13" t="n"/>
      <c r="B32" s="13" t="n"/>
      <c r="C32" s="13" t="n"/>
      <c r="D32" s="13" t="n"/>
      <c r="E32" s="13" t="n"/>
      <c r="F32" s="14">
        <f>IF(E32="","",Parametri!$B$4-E32)</f>
        <v/>
      </c>
      <c r="G32" s="13" t="n"/>
      <c r="H32" s="13" t="n"/>
      <c r="I32" s="13" t="n"/>
      <c r="J32" s="13" t="n"/>
      <c r="K32" s="13" t="n"/>
      <c r="L32" s="15">
        <f>IF(K32="","",K32*Parametri!$B$9+IF(AND(F32&lt;&gt;"",F32&gt;=Parametri!$B$5),Parametri!$B$19*Parametri!$B$18,0))</f>
        <v/>
      </c>
      <c r="M32" s="8">
        <f>IF(OR(E32="",I32=""),"",IF(AND(I32="No",F32&gt;=Parametri!$B$5),"Sostituire — fuori supporto e a fine vita",IF(I32="No","Sostituire o valutare upgrade — non idoneo a Windows 11",IF(I32="Da verificare","Verificare l'idoneità prima di decidere",IF(AND(J32&lt;&gt;"",J32&gt;=Parametri!$B$7),"Sostituire — costa più di quanto vale",IF(F32&gt;=Parametri!$B$5,"Sostituire — età oltre la soglia",IF(F32&gt;=Parametri!$B$6,"Pianificare la sostituzione","Mantenere")))))))</f>
        <v/>
      </c>
      <c r="N32" s="13" t="n"/>
      <c r="O32" s="13" t="n"/>
    </row>
    <row r="33">
      <c r="A33" s="13" t="n"/>
      <c r="B33" s="13" t="n"/>
      <c r="C33" s="13" t="n"/>
      <c r="D33" s="13" t="n"/>
      <c r="E33" s="13" t="n"/>
      <c r="F33" s="14">
        <f>IF(E33="","",Parametri!$B$4-E33)</f>
        <v/>
      </c>
      <c r="G33" s="13" t="n"/>
      <c r="H33" s="13" t="n"/>
      <c r="I33" s="13" t="n"/>
      <c r="J33" s="13" t="n"/>
      <c r="K33" s="13" t="n"/>
      <c r="L33" s="15">
        <f>IF(K33="","",K33*Parametri!$B$9+IF(AND(F33&lt;&gt;"",F33&gt;=Parametri!$B$5),Parametri!$B$19*Parametri!$B$18,0))</f>
        <v/>
      </c>
      <c r="M33" s="8">
        <f>IF(OR(E33="",I33=""),"",IF(AND(I33="No",F33&gt;=Parametri!$B$5),"Sostituire — fuori supporto e a fine vita",IF(I33="No","Sostituire o valutare upgrade — non idoneo a Windows 11",IF(I33="Da verificare","Verificare l'idoneità prima di decidere",IF(AND(J33&lt;&gt;"",J33&gt;=Parametri!$B$7),"Sostituire — costa più di quanto vale",IF(F33&gt;=Parametri!$B$5,"Sostituire — età oltre la soglia",IF(F33&gt;=Parametri!$B$6,"Pianificare la sostituzione","Mantenere")))))))</f>
        <v/>
      </c>
      <c r="N33" s="13" t="n"/>
      <c r="O33" s="13" t="n"/>
    </row>
    <row r="34">
      <c r="A34" s="13" t="n"/>
      <c r="B34" s="13" t="n"/>
      <c r="C34" s="13" t="n"/>
      <c r="D34" s="13" t="n"/>
      <c r="E34" s="13" t="n"/>
      <c r="F34" s="14">
        <f>IF(E34="","",Parametri!$B$4-E34)</f>
        <v/>
      </c>
      <c r="G34" s="13" t="n"/>
      <c r="H34" s="13" t="n"/>
      <c r="I34" s="13" t="n"/>
      <c r="J34" s="13" t="n"/>
      <c r="K34" s="13" t="n"/>
      <c r="L34" s="15">
        <f>IF(K34="","",K34*Parametri!$B$9+IF(AND(F34&lt;&gt;"",F34&gt;=Parametri!$B$5),Parametri!$B$19*Parametri!$B$18,0))</f>
        <v/>
      </c>
      <c r="M34" s="8">
        <f>IF(OR(E34="",I34=""),"",IF(AND(I34="No",F34&gt;=Parametri!$B$5),"Sostituire — fuori supporto e a fine vita",IF(I34="No","Sostituire o valutare upgrade — non idoneo a Windows 11",IF(I34="Da verificare","Verificare l'idoneità prima di decidere",IF(AND(J34&lt;&gt;"",J34&gt;=Parametri!$B$7),"Sostituire — costa più di quanto vale",IF(F34&gt;=Parametri!$B$5,"Sostituire — età oltre la soglia",IF(F34&gt;=Parametri!$B$6,"Pianificare la sostituzione","Mantenere")))))))</f>
        <v/>
      </c>
      <c r="N34" s="13" t="n"/>
      <c r="O34" s="13" t="n"/>
    </row>
    <row r="35">
      <c r="A35" s="13" t="n"/>
      <c r="B35" s="13" t="n"/>
      <c r="C35" s="13" t="n"/>
      <c r="D35" s="13" t="n"/>
      <c r="E35" s="13" t="n"/>
      <c r="F35" s="14">
        <f>IF(E35="","",Parametri!$B$4-E35)</f>
        <v/>
      </c>
      <c r="G35" s="13" t="n"/>
      <c r="H35" s="13" t="n"/>
      <c r="I35" s="13" t="n"/>
      <c r="J35" s="13" t="n"/>
      <c r="K35" s="13" t="n"/>
      <c r="L35" s="15">
        <f>IF(K35="","",K35*Parametri!$B$9+IF(AND(F35&lt;&gt;"",F35&gt;=Parametri!$B$5),Parametri!$B$19*Parametri!$B$18,0))</f>
        <v/>
      </c>
      <c r="M35" s="8">
        <f>IF(OR(E35="",I35=""),"",IF(AND(I35="No",F35&gt;=Parametri!$B$5),"Sostituire — fuori supporto e a fine vita",IF(I35="No","Sostituire o valutare upgrade — non idoneo a Windows 11",IF(I35="Da verificare","Verificare l'idoneità prima di decidere",IF(AND(J35&lt;&gt;"",J35&gt;=Parametri!$B$7),"Sostituire — costa più di quanto vale",IF(F35&gt;=Parametri!$B$5,"Sostituire — età oltre la soglia",IF(F35&gt;=Parametri!$B$6,"Pianificare la sostituzione","Mantenere")))))))</f>
        <v/>
      </c>
      <c r="N35" s="13" t="n"/>
      <c r="O35" s="13" t="n"/>
    </row>
    <row r="36">
      <c r="A36" s="13" t="n"/>
      <c r="B36" s="13" t="n"/>
      <c r="C36" s="13" t="n"/>
      <c r="D36" s="13" t="n"/>
      <c r="E36" s="13" t="n"/>
      <c r="F36" s="14">
        <f>IF(E36="","",Parametri!$B$4-E36)</f>
        <v/>
      </c>
      <c r="G36" s="13" t="n"/>
      <c r="H36" s="13" t="n"/>
      <c r="I36" s="13" t="n"/>
      <c r="J36" s="13" t="n"/>
      <c r="K36" s="13" t="n"/>
      <c r="L36" s="15">
        <f>IF(K36="","",K36*Parametri!$B$9+IF(AND(F36&lt;&gt;"",F36&gt;=Parametri!$B$5),Parametri!$B$19*Parametri!$B$18,0))</f>
        <v/>
      </c>
      <c r="M36" s="8">
        <f>IF(OR(E36="",I36=""),"",IF(AND(I36="No",F36&gt;=Parametri!$B$5),"Sostituire — fuori supporto e a fine vita",IF(I36="No","Sostituire o valutare upgrade — non idoneo a Windows 11",IF(I36="Da verificare","Verificare l'idoneità prima di decidere",IF(AND(J36&lt;&gt;"",J36&gt;=Parametri!$B$7),"Sostituire — costa più di quanto vale",IF(F36&gt;=Parametri!$B$5,"Sostituire — età oltre la soglia",IF(F36&gt;=Parametri!$B$6,"Pianificare la sostituzione","Mantenere")))))))</f>
        <v/>
      </c>
      <c r="N36" s="13" t="n"/>
      <c r="O36" s="13" t="n"/>
    </row>
    <row r="37">
      <c r="A37" s="13" t="n"/>
      <c r="B37" s="13" t="n"/>
      <c r="C37" s="13" t="n"/>
      <c r="D37" s="13" t="n"/>
      <c r="E37" s="13" t="n"/>
      <c r="F37" s="14">
        <f>IF(E37="","",Parametri!$B$4-E37)</f>
        <v/>
      </c>
      <c r="G37" s="13" t="n"/>
      <c r="H37" s="13" t="n"/>
      <c r="I37" s="13" t="n"/>
      <c r="J37" s="13" t="n"/>
      <c r="K37" s="13" t="n"/>
      <c r="L37" s="15">
        <f>IF(K37="","",K37*Parametri!$B$9+IF(AND(F37&lt;&gt;"",F37&gt;=Parametri!$B$5),Parametri!$B$19*Parametri!$B$18,0))</f>
        <v/>
      </c>
      <c r="M37" s="8">
        <f>IF(OR(E37="",I37=""),"",IF(AND(I37="No",F37&gt;=Parametri!$B$5),"Sostituire — fuori supporto e a fine vita",IF(I37="No","Sostituire o valutare upgrade — non idoneo a Windows 11",IF(I37="Da verificare","Verificare l'idoneità prima di decidere",IF(AND(J37&lt;&gt;"",J37&gt;=Parametri!$B$7),"Sostituire — costa più di quanto vale",IF(F37&gt;=Parametri!$B$5,"Sostituire — età oltre la soglia",IF(F37&gt;=Parametri!$B$6,"Pianificare la sostituzione","Mantenere")))))))</f>
        <v/>
      </c>
      <c r="N37" s="13" t="n"/>
      <c r="O37" s="13" t="n"/>
    </row>
    <row r="38">
      <c r="A38" s="13" t="n"/>
      <c r="B38" s="13" t="n"/>
      <c r="C38" s="13" t="n"/>
      <c r="D38" s="13" t="n"/>
      <c r="E38" s="13" t="n"/>
      <c r="F38" s="14">
        <f>IF(E38="","",Parametri!$B$4-E38)</f>
        <v/>
      </c>
      <c r="G38" s="13" t="n"/>
      <c r="H38" s="13" t="n"/>
      <c r="I38" s="13" t="n"/>
      <c r="J38" s="13" t="n"/>
      <c r="K38" s="13" t="n"/>
      <c r="L38" s="15">
        <f>IF(K38="","",K38*Parametri!$B$9+IF(AND(F38&lt;&gt;"",F38&gt;=Parametri!$B$5),Parametri!$B$19*Parametri!$B$18,0))</f>
        <v/>
      </c>
      <c r="M38" s="8">
        <f>IF(OR(E38="",I38=""),"",IF(AND(I38="No",F38&gt;=Parametri!$B$5),"Sostituire — fuori supporto e a fine vita",IF(I38="No","Sostituire o valutare upgrade — non idoneo a Windows 11",IF(I38="Da verificare","Verificare l'idoneità prima di decidere",IF(AND(J38&lt;&gt;"",J38&gt;=Parametri!$B$7),"Sostituire — costa più di quanto vale",IF(F38&gt;=Parametri!$B$5,"Sostituire — età oltre la soglia",IF(F38&gt;=Parametri!$B$6,"Pianificare la sostituzione","Mantenere")))))))</f>
        <v/>
      </c>
      <c r="N38" s="13" t="n"/>
      <c r="O38" s="13" t="n"/>
    </row>
    <row r="39">
      <c r="A39" s="13" t="n"/>
      <c r="B39" s="13" t="n"/>
      <c r="C39" s="13" t="n"/>
      <c r="D39" s="13" t="n"/>
      <c r="E39" s="13" t="n"/>
      <c r="F39" s="14">
        <f>IF(E39="","",Parametri!$B$4-E39)</f>
        <v/>
      </c>
      <c r="G39" s="13" t="n"/>
      <c r="H39" s="13" t="n"/>
      <c r="I39" s="13" t="n"/>
      <c r="J39" s="13" t="n"/>
      <c r="K39" s="13" t="n"/>
      <c r="L39" s="15">
        <f>IF(K39="","",K39*Parametri!$B$9+IF(AND(F39&lt;&gt;"",F39&gt;=Parametri!$B$5),Parametri!$B$19*Parametri!$B$18,0))</f>
        <v/>
      </c>
      <c r="M39" s="8">
        <f>IF(OR(E39="",I39=""),"",IF(AND(I39="No",F39&gt;=Parametri!$B$5),"Sostituire — fuori supporto e a fine vita",IF(I39="No","Sostituire o valutare upgrade — non idoneo a Windows 11",IF(I39="Da verificare","Verificare l'idoneità prima di decidere",IF(AND(J39&lt;&gt;"",J39&gt;=Parametri!$B$7),"Sostituire — costa più di quanto vale",IF(F39&gt;=Parametri!$B$5,"Sostituire — età oltre la soglia",IF(F39&gt;=Parametri!$B$6,"Pianificare la sostituzione","Mantenere")))))))</f>
        <v/>
      </c>
      <c r="N39" s="13" t="n"/>
      <c r="O39" s="13" t="n"/>
    </row>
    <row r="40">
      <c r="A40" s="13" t="n"/>
      <c r="B40" s="13" t="n"/>
      <c r="C40" s="13" t="n"/>
      <c r="D40" s="13" t="n"/>
      <c r="E40" s="13" t="n"/>
      <c r="F40" s="14">
        <f>IF(E40="","",Parametri!$B$4-E40)</f>
        <v/>
      </c>
      <c r="G40" s="13" t="n"/>
      <c r="H40" s="13" t="n"/>
      <c r="I40" s="13" t="n"/>
      <c r="J40" s="13" t="n"/>
      <c r="K40" s="13" t="n"/>
      <c r="L40" s="15">
        <f>IF(K40="","",K40*Parametri!$B$9+IF(AND(F40&lt;&gt;"",F40&gt;=Parametri!$B$5),Parametri!$B$19*Parametri!$B$18,0))</f>
        <v/>
      </c>
      <c r="M40" s="8">
        <f>IF(OR(E40="",I40=""),"",IF(AND(I40="No",F40&gt;=Parametri!$B$5),"Sostituire — fuori supporto e a fine vita",IF(I40="No","Sostituire o valutare upgrade — non idoneo a Windows 11",IF(I40="Da verificare","Verificare l'idoneità prima di decidere",IF(AND(J40&lt;&gt;"",J40&gt;=Parametri!$B$7),"Sostituire — costa più di quanto vale",IF(F40&gt;=Parametri!$B$5,"Sostituire — età oltre la soglia",IF(F40&gt;=Parametri!$B$6,"Pianificare la sostituzione","Mantenere")))))))</f>
        <v/>
      </c>
      <c r="N40" s="13" t="n"/>
      <c r="O40" s="13" t="n"/>
    </row>
    <row r="41">
      <c r="A41" s="13" t="n"/>
      <c r="B41" s="13" t="n"/>
      <c r="C41" s="13" t="n"/>
      <c r="D41" s="13" t="n"/>
      <c r="E41" s="13" t="n"/>
      <c r="F41" s="14">
        <f>IF(E41="","",Parametri!$B$4-E41)</f>
        <v/>
      </c>
      <c r="G41" s="13" t="n"/>
      <c r="H41" s="13" t="n"/>
      <c r="I41" s="13" t="n"/>
      <c r="J41" s="13" t="n"/>
      <c r="K41" s="13" t="n"/>
      <c r="L41" s="15">
        <f>IF(K41="","",K41*Parametri!$B$9+IF(AND(F41&lt;&gt;"",F41&gt;=Parametri!$B$5),Parametri!$B$19*Parametri!$B$18,0))</f>
        <v/>
      </c>
      <c r="M41" s="8">
        <f>IF(OR(E41="",I41=""),"",IF(AND(I41="No",F41&gt;=Parametri!$B$5),"Sostituire — fuori supporto e a fine vita",IF(I41="No","Sostituire o valutare upgrade — non idoneo a Windows 11",IF(I41="Da verificare","Verificare l'idoneità prima di decidere",IF(AND(J41&lt;&gt;"",J41&gt;=Parametri!$B$7),"Sostituire — costa più di quanto vale",IF(F41&gt;=Parametri!$B$5,"Sostituire — età oltre la soglia",IF(F41&gt;=Parametri!$B$6,"Pianificare la sostituzione","Mantenere")))))))</f>
        <v/>
      </c>
      <c r="N41" s="13" t="n"/>
      <c r="O41" s="13" t="n"/>
    </row>
    <row r="42">
      <c r="A42" s="13" t="n"/>
      <c r="B42" s="13" t="n"/>
      <c r="C42" s="13" t="n"/>
      <c r="D42" s="13" t="n"/>
      <c r="E42" s="13" t="n"/>
      <c r="F42" s="14">
        <f>IF(E42="","",Parametri!$B$4-E42)</f>
        <v/>
      </c>
      <c r="G42" s="13" t="n"/>
      <c r="H42" s="13" t="n"/>
      <c r="I42" s="13" t="n"/>
      <c r="J42" s="13" t="n"/>
      <c r="K42" s="13" t="n"/>
      <c r="L42" s="15">
        <f>IF(K42="","",K42*Parametri!$B$9+IF(AND(F42&lt;&gt;"",F42&gt;=Parametri!$B$5),Parametri!$B$19*Parametri!$B$18,0))</f>
        <v/>
      </c>
      <c r="M42" s="8">
        <f>IF(OR(E42="",I42=""),"",IF(AND(I42="No",F42&gt;=Parametri!$B$5),"Sostituire — fuori supporto e a fine vita",IF(I42="No","Sostituire o valutare upgrade — non idoneo a Windows 11",IF(I42="Da verificare","Verificare l'idoneità prima di decidere",IF(AND(J42&lt;&gt;"",J42&gt;=Parametri!$B$7),"Sostituire — costa più di quanto vale",IF(F42&gt;=Parametri!$B$5,"Sostituire — età oltre la soglia",IF(F42&gt;=Parametri!$B$6,"Pianificare la sostituzione","Mantenere")))))))</f>
        <v/>
      </c>
      <c r="N42" s="13" t="n"/>
      <c r="O42" s="13" t="n"/>
    </row>
    <row r="43">
      <c r="A43" s="13" t="n"/>
      <c r="B43" s="13" t="n"/>
      <c r="C43" s="13" t="n"/>
      <c r="D43" s="13" t="n"/>
      <c r="E43" s="13" t="n"/>
      <c r="F43" s="14">
        <f>IF(E43="","",Parametri!$B$4-E43)</f>
        <v/>
      </c>
      <c r="G43" s="13" t="n"/>
      <c r="H43" s="13" t="n"/>
      <c r="I43" s="13" t="n"/>
      <c r="J43" s="13" t="n"/>
      <c r="K43" s="13" t="n"/>
      <c r="L43" s="15">
        <f>IF(K43="","",K43*Parametri!$B$9+IF(AND(F43&lt;&gt;"",F43&gt;=Parametri!$B$5),Parametri!$B$19*Parametri!$B$18,0))</f>
        <v/>
      </c>
      <c r="M43" s="8">
        <f>IF(OR(E43="",I43=""),"",IF(AND(I43="No",F43&gt;=Parametri!$B$5),"Sostituire — fuori supporto e a fine vita",IF(I43="No","Sostituire o valutare upgrade — non idoneo a Windows 11",IF(I43="Da verificare","Verificare l'idoneità prima di decidere",IF(AND(J43&lt;&gt;"",J43&gt;=Parametri!$B$7),"Sostituire — costa più di quanto vale",IF(F43&gt;=Parametri!$B$5,"Sostituire — età oltre la soglia",IF(F43&gt;=Parametri!$B$6,"Pianificare la sostituzione","Mantenere")))))))</f>
        <v/>
      </c>
      <c r="N43" s="13" t="n"/>
      <c r="O43" s="13" t="n"/>
    </row>
    <row r="44">
      <c r="A44" s="13" t="n"/>
      <c r="B44" s="13" t="n"/>
      <c r="C44" s="13" t="n"/>
      <c r="D44" s="13" t="n"/>
      <c r="E44" s="13" t="n"/>
      <c r="F44" s="14">
        <f>IF(E44="","",Parametri!$B$4-E44)</f>
        <v/>
      </c>
      <c r="G44" s="13" t="n"/>
      <c r="H44" s="13" t="n"/>
      <c r="I44" s="13" t="n"/>
      <c r="J44" s="13" t="n"/>
      <c r="K44" s="13" t="n"/>
      <c r="L44" s="15">
        <f>IF(K44="","",K44*Parametri!$B$9+IF(AND(F44&lt;&gt;"",F44&gt;=Parametri!$B$5),Parametri!$B$19*Parametri!$B$18,0))</f>
        <v/>
      </c>
      <c r="M44" s="8">
        <f>IF(OR(E44="",I44=""),"",IF(AND(I44="No",F44&gt;=Parametri!$B$5),"Sostituire — fuori supporto e a fine vita",IF(I44="No","Sostituire o valutare upgrade — non idoneo a Windows 11",IF(I44="Da verificare","Verificare l'idoneità prima di decidere",IF(AND(J44&lt;&gt;"",J44&gt;=Parametri!$B$7),"Sostituire — costa più di quanto vale",IF(F44&gt;=Parametri!$B$5,"Sostituire — età oltre la soglia",IF(F44&gt;=Parametri!$B$6,"Pianificare la sostituzione","Mantenere")))))))</f>
        <v/>
      </c>
      <c r="N44" s="13" t="n"/>
      <c r="O44" s="13" t="n"/>
    </row>
    <row r="45">
      <c r="A45" s="13" t="n"/>
      <c r="B45" s="13" t="n"/>
      <c r="C45" s="13" t="n"/>
      <c r="D45" s="13" t="n"/>
      <c r="E45" s="13" t="n"/>
      <c r="F45" s="14">
        <f>IF(E45="","",Parametri!$B$4-E45)</f>
        <v/>
      </c>
      <c r="G45" s="13" t="n"/>
      <c r="H45" s="13" t="n"/>
      <c r="I45" s="13" t="n"/>
      <c r="J45" s="13" t="n"/>
      <c r="K45" s="13" t="n"/>
      <c r="L45" s="15">
        <f>IF(K45="","",K45*Parametri!$B$9+IF(AND(F45&lt;&gt;"",F45&gt;=Parametri!$B$5),Parametri!$B$19*Parametri!$B$18,0))</f>
        <v/>
      </c>
      <c r="M45" s="8">
        <f>IF(OR(E45="",I45=""),"",IF(AND(I45="No",F45&gt;=Parametri!$B$5),"Sostituire — fuori supporto e a fine vita",IF(I45="No","Sostituire o valutare upgrade — non idoneo a Windows 11",IF(I45="Da verificare","Verificare l'idoneità prima di decidere",IF(AND(J45&lt;&gt;"",J45&gt;=Parametri!$B$7),"Sostituire — costa più di quanto vale",IF(F45&gt;=Parametri!$B$5,"Sostituire — età oltre la soglia",IF(F45&gt;=Parametri!$B$6,"Pianificare la sostituzione","Mantenere")))))))</f>
        <v/>
      </c>
      <c r="N45" s="13" t="n"/>
      <c r="O45" s="13" t="n"/>
    </row>
    <row r="46">
      <c r="A46" s="13" t="n"/>
      <c r="B46" s="13" t="n"/>
      <c r="C46" s="13" t="n"/>
      <c r="D46" s="13" t="n"/>
      <c r="E46" s="13" t="n"/>
      <c r="F46" s="14">
        <f>IF(E46="","",Parametri!$B$4-E46)</f>
        <v/>
      </c>
      <c r="G46" s="13" t="n"/>
      <c r="H46" s="13" t="n"/>
      <c r="I46" s="13" t="n"/>
      <c r="J46" s="13" t="n"/>
      <c r="K46" s="13" t="n"/>
      <c r="L46" s="15">
        <f>IF(K46="","",K46*Parametri!$B$9+IF(AND(F46&lt;&gt;"",F46&gt;=Parametri!$B$5),Parametri!$B$19*Parametri!$B$18,0))</f>
        <v/>
      </c>
      <c r="M46" s="8">
        <f>IF(OR(E46="",I46=""),"",IF(AND(I46="No",F46&gt;=Parametri!$B$5),"Sostituire — fuori supporto e a fine vita",IF(I46="No","Sostituire o valutare upgrade — non idoneo a Windows 11",IF(I46="Da verificare","Verificare l'idoneità prima di decidere",IF(AND(J46&lt;&gt;"",J46&gt;=Parametri!$B$7),"Sostituire — costa più di quanto vale",IF(F46&gt;=Parametri!$B$5,"Sostituire — età oltre la soglia",IF(F46&gt;=Parametri!$B$6,"Pianificare la sostituzione","Mantenere")))))))</f>
        <v/>
      </c>
      <c r="N46" s="13" t="n"/>
      <c r="O46" s="13" t="n"/>
    </row>
    <row r="47">
      <c r="A47" s="13" t="n"/>
      <c r="B47" s="13" t="n"/>
      <c r="C47" s="13" t="n"/>
      <c r="D47" s="13" t="n"/>
      <c r="E47" s="13" t="n"/>
      <c r="F47" s="14">
        <f>IF(E47="","",Parametri!$B$4-E47)</f>
        <v/>
      </c>
      <c r="G47" s="13" t="n"/>
      <c r="H47" s="13" t="n"/>
      <c r="I47" s="13" t="n"/>
      <c r="J47" s="13" t="n"/>
      <c r="K47" s="13" t="n"/>
      <c r="L47" s="15">
        <f>IF(K47="","",K47*Parametri!$B$9+IF(AND(F47&lt;&gt;"",F47&gt;=Parametri!$B$5),Parametri!$B$19*Parametri!$B$18,0))</f>
        <v/>
      </c>
      <c r="M47" s="8">
        <f>IF(OR(E47="",I47=""),"",IF(AND(I47="No",F47&gt;=Parametri!$B$5),"Sostituire — fuori supporto e a fine vita",IF(I47="No","Sostituire o valutare upgrade — non idoneo a Windows 11",IF(I47="Da verificare","Verificare l'idoneità prima di decidere",IF(AND(J47&lt;&gt;"",J47&gt;=Parametri!$B$7),"Sostituire — costa più di quanto vale",IF(F47&gt;=Parametri!$B$5,"Sostituire — età oltre la soglia",IF(F47&gt;=Parametri!$B$6,"Pianificare la sostituzione","Mantenere")))))))</f>
        <v/>
      </c>
      <c r="N47" s="13" t="n"/>
      <c r="O47" s="13" t="n"/>
    </row>
    <row r="48">
      <c r="A48" s="13" t="n"/>
      <c r="B48" s="13" t="n"/>
      <c r="C48" s="13" t="n"/>
      <c r="D48" s="13" t="n"/>
      <c r="E48" s="13" t="n"/>
      <c r="F48" s="14">
        <f>IF(E48="","",Parametri!$B$4-E48)</f>
        <v/>
      </c>
      <c r="G48" s="13" t="n"/>
      <c r="H48" s="13" t="n"/>
      <c r="I48" s="13" t="n"/>
      <c r="J48" s="13" t="n"/>
      <c r="K48" s="13" t="n"/>
      <c r="L48" s="15">
        <f>IF(K48="","",K48*Parametri!$B$9+IF(AND(F48&lt;&gt;"",F48&gt;=Parametri!$B$5),Parametri!$B$19*Parametri!$B$18,0))</f>
        <v/>
      </c>
      <c r="M48" s="8">
        <f>IF(OR(E48="",I48=""),"",IF(AND(I48="No",F48&gt;=Parametri!$B$5),"Sostituire — fuori supporto e a fine vita",IF(I48="No","Sostituire o valutare upgrade — non idoneo a Windows 11",IF(I48="Da verificare","Verificare l'idoneità prima di decidere",IF(AND(J48&lt;&gt;"",J48&gt;=Parametri!$B$7),"Sostituire — costa più di quanto vale",IF(F48&gt;=Parametri!$B$5,"Sostituire — età oltre la soglia",IF(F48&gt;=Parametri!$B$6,"Pianificare la sostituzione","Mantenere")))))))</f>
        <v/>
      </c>
      <c r="N48" s="13" t="n"/>
      <c r="O48" s="13" t="n"/>
    </row>
    <row r="49">
      <c r="A49" s="13" t="n"/>
      <c r="B49" s="13" t="n"/>
      <c r="C49" s="13" t="n"/>
      <c r="D49" s="13" t="n"/>
      <c r="E49" s="13" t="n"/>
      <c r="F49" s="14">
        <f>IF(E49="","",Parametri!$B$4-E49)</f>
        <v/>
      </c>
      <c r="G49" s="13" t="n"/>
      <c r="H49" s="13" t="n"/>
      <c r="I49" s="13" t="n"/>
      <c r="J49" s="13" t="n"/>
      <c r="K49" s="13" t="n"/>
      <c r="L49" s="15">
        <f>IF(K49="","",K49*Parametri!$B$9+IF(AND(F49&lt;&gt;"",F49&gt;=Parametri!$B$5),Parametri!$B$19*Parametri!$B$18,0))</f>
        <v/>
      </c>
      <c r="M49" s="8">
        <f>IF(OR(E49="",I49=""),"",IF(AND(I49="No",F49&gt;=Parametri!$B$5),"Sostituire — fuori supporto e a fine vita",IF(I49="No","Sostituire o valutare upgrade — non idoneo a Windows 11",IF(I49="Da verificare","Verificare l'idoneità prima di decidere",IF(AND(J49&lt;&gt;"",J49&gt;=Parametri!$B$7),"Sostituire — costa più di quanto vale",IF(F49&gt;=Parametri!$B$5,"Sostituire — età oltre la soglia",IF(F49&gt;=Parametri!$B$6,"Pianificare la sostituzione","Mantenere")))))))</f>
        <v/>
      </c>
      <c r="N49" s="13" t="n"/>
      <c r="O49" s="13" t="n"/>
    </row>
    <row r="50">
      <c r="A50" s="13" t="n"/>
      <c r="B50" s="13" t="n"/>
      <c r="C50" s="13" t="n"/>
      <c r="D50" s="13" t="n"/>
      <c r="E50" s="13" t="n"/>
      <c r="F50" s="14">
        <f>IF(E50="","",Parametri!$B$4-E50)</f>
        <v/>
      </c>
      <c r="G50" s="13" t="n"/>
      <c r="H50" s="13" t="n"/>
      <c r="I50" s="13" t="n"/>
      <c r="J50" s="13" t="n"/>
      <c r="K50" s="13" t="n"/>
      <c r="L50" s="15">
        <f>IF(K50="","",K50*Parametri!$B$9+IF(AND(F50&lt;&gt;"",F50&gt;=Parametri!$B$5),Parametri!$B$19*Parametri!$B$18,0))</f>
        <v/>
      </c>
      <c r="M50" s="8">
        <f>IF(OR(E50="",I50=""),"",IF(AND(I50="No",F50&gt;=Parametri!$B$5),"Sostituire — fuori supporto e a fine vita",IF(I50="No","Sostituire o valutare upgrade — non idoneo a Windows 11",IF(I50="Da verificare","Verificare l'idoneità prima di decidere",IF(AND(J50&lt;&gt;"",J50&gt;=Parametri!$B$7),"Sostituire — costa più di quanto vale",IF(F50&gt;=Parametri!$B$5,"Sostituire — età oltre la soglia",IF(F50&gt;=Parametri!$B$6,"Pianificare la sostituzione","Mantenere")))))))</f>
        <v/>
      </c>
      <c r="N50" s="13" t="n"/>
      <c r="O50" s="13" t="n"/>
    </row>
    <row r="51">
      <c r="A51" s="13" t="n"/>
      <c r="B51" s="13" t="n"/>
      <c r="C51" s="13" t="n"/>
      <c r="D51" s="13" t="n"/>
      <c r="E51" s="13" t="n"/>
      <c r="F51" s="14">
        <f>IF(E51="","",Parametri!$B$4-E51)</f>
        <v/>
      </c>
      <c r="G51" s="13" t="n"/>
      <c r="H51" s="13" t="n"/>
      <c r="I51" s="13" t="n"/>
      <c r="J51" s="13" t="n"/>
      <c r="K51" s="13" t="n"/>
      <c r="L51" s="15">
        <f>IF(K51="","",K51*Parametri!$B$9+IF(AND(F51&lt;&gt;"",F51&gt;=Parametri!$B$5),Parametri!$B$19*Parametri!$B$18,0))</f>
        <v/>
      </c>
      <c r="M51" s="8">
        <f>IF(OR(E51="",I51=""),"",IF(AND(I51="No",F51&gt;=Parametri!$B$5),"Sostituire — fuori supporto e a fine vita",IF(I51="No","Sostituire o valutare upgrade — non idoneo a Windows 11",IF(I51="Da verificare","Verificare l'idoneità prima di decidere",IF(AND(J51&lt;&gt;"",J51&gt;=Parametri!$B$7),"Sostituire — costa più di quanto vale",IF(F51&gt;=Parametri!$B$5,"Sostituire — età oltre la soglia",IF(F51&gt;=Parametri!$B$6,"Pianificare la sostituzione","Mantenere")))))))</f>
        <v/>
      </c>
      <c r="N51" s="13" t="n"/>
      <c r="O51" s="13" t="n"/>
    </row>
    <row r="52">
      <c r="A52" s="13" t="n"/>
      <c r="B52" s="13" t="n"/>
      <c r="C52" s="13" t="n"/>
      <c r="D52" s="13" t="n"/>
      <c r="E52" s="13" t="n"/>
      <c r="F52" s="14">
        <f>IF(E52="","",Parametri!$B$4-E52)</f>
        <v/>
      </c>
      <c r="G52" s="13" t="n"/>
      <c r="H52" s="13" t="n"/>
      <c r="I52" s="13" t="n"/>
      <c r="J52" s="13" t="n"/>
      <c r="K52" s="13" t="n"/>
      <c r="L52" s="15">
        <f>IF(K52="","",K52*Parametri!$B$9+IF(AND(F52&lt;&gt;"",F52&gt;=Parametri!$B$5),Parametri!$B$19*Parametri!$B$18,0))</f>
        <v/>
      </c>
      <c r="M52" s="8">
        <f>IF(OR(E52="",I52=""),"",IF(AND(I52="No",F52&gt;=Parametri!$B$5),"Sostituire — fuori supporto e a fine vita",IF(I52="No","Sostituire o valutare upgrade — non idoneo a Windows 11",IF(I52="Da verificare","Verificare l'idoneità prima di decidere",IF(AND(J52&lt;&gt;"",J52&gt;=Parametri!$B$7),"Sostituire — costa più di quanto vale",IF(F52&gt;=Parametri!$B$5,"Sostituire — età oltre la soglia",IF(F52&gt;=Parametri!$B$6,"Pianificare la sostituzione","Mantenere")))))))</f>
        <v/>
      </c>
      <c r="N52" s="13" t="n"/>
      <c r="O52" s="13" t="n"/>
    </row>
    <row r="53">
      <c r="A53" s="13" t="n"/>
      <c r="B53" s="13" t="n"/>
      <c r="C53" s="13" t="n"/>
      <c r="D53" s="13" t="n"/>
      <c r="E53" s="13" t="n"/>
      <c r="F53" s="14">
        <f>IF(E53="","",Parametri!$B$4-E53)</f>
        <v/>
      </c>
      <c r="G53" s="13" t="n"/>
      <c r="H53" s="13" t="n"/>
      <c r="I53" s="13" t="n"/>
      <c r="J53" s="13" t="n"/>
      <c r="K53" s="13" t="n"/>
      <c r="L53" s="15">
        <f>IF(K53="","",K53*Parametri!$B$9+IF(AND(F53&lt;&gt;"",F53&gt;=Parametri!$B$5),Parametri!$B$19*Parametri!$B$18,0))</f>
        <v/>
      </c>
      <c r="M53" s="8">
        <f>IF(OR(E53="",I53=""),"",IF(AND(I53="No",F53&gt;=Parametri!$B$5),"Sostituire — fuori supporto e a fine vita",IF(I53="No","Sostituire o valutare upgrade — non idoneo a Windows 11",IF(I53="Da verificare","Verificare l'idoneità prima di decidere",IF(AND(J53&lt;&gt;"",J53&gt;=Parametri!$B$7),"Sostituire — costa più di quanto vale",IF(F53&gt;=Parametri!$B$5,"Sostituire — età oltre la soglia",IF(F53&gt;=Parametri!$B$6,"Pianificare la sostituzione","Mantenere")))))))</f>
        <v/>
      </c>
      <c r="N53" s="13" t="n"/>
      <c r="O53" s="13" t="n"/>
    </row>
    <row r="54">
      <c r="A54" s="13" t="n"/>
      <c r="B54" s="13" t="n"/>
      <c r="C54" s="13" t="n"/>
      <c r="D54" s="13" t="n"/>
      <c r="E54" s="13" t="n"/>
      <c r="F54" s="14">
        <f>IF(E54="","",Parametri!$B$4-E54)</f>
        <v/>
      </c>
      <c r="G54" s="13" t="n"/>
      <c r="H54" s="13" t="n"/>
      <c r="I54" s="13" t="n"/>
      <c r="J54" s="13" t="n"/>
      <c r="K54" s="13" t="n"/>
      <c r="L54" s="15">
        <f>IF(K54="","",K54*Parametri!$B$9+IF(AND(F54&lt;&gt;"",F54&gt;=Parametri!$B$5),Parametri!$B$19*Parametri!$B$18,0))</f>
        <v/>
      </c>
      <c r="M54" s="8">
        <f>IF(OR(E54="",I54=""),"",IF(AND(I54="No",F54&gt;=Parametri!$B$5),"Sostituire — fuori supporto e a fine vita",IF(I54="No","Sostituire o valutare upgrade — non idoneo a Windows 11",IF(I54="Da verificare","Verificare l'idoneità prima di decidere",IF(AND(J54&lt;&gt;"",J54&gt;=Parametri!$B$7),"Sostituire — costa più di quanto vale",IF(F54&gt;=Parametri!$B$5,"Sostituire — età oltre la soglia",IF(F54&gt;=Parametri!$B$6,"Pianificare la sostituzione","Mantenere")))))))</f>
        <v/>
      </c>
      <c r="N54" s="13" t="n"/>
      <c r="O54" s="13" t="n"/>
    </row>
    <row r="55">
      <c r="A55" s="13" t="n"/>
      <c r="B55" s="13" t="n"/>
      <c r="C55" s="13" t="n"/>
      <c r="D55" s="13" t="n"/>
      <c r="E55" s="13" t="n"/>
      <c r="F55" s="14">
        <f>IF(E55="","",Parametri!$B$4-E55)</f>
        <v/>
      </c>
      <c r="G55" s="13" t="n"/>
      <c r="H55" s="13" t="n"/>
      <c r="I55" s="13" t="n"/>
      <c r="J55" s="13" t="n"/>
      <c r="K55" s="13" t="n"/>
      <c r="L55" s="15">
        <f>IF(K55="","",K55*Parametri!$B$9+IF(AND(F55&lt;&gt;"",F55&gt;=Parametri!$B$5),Parametri!$B$19*Parametri!$B$18,0))</f>
        <v/>
      </c>
      <c r="M55" s="8">
        <f>IF(OR(E55="",I55=""),"",IF(AND(I55="No",F55&gt;=Parametri!$B$5),"Sostituire — fuori supporto e a fine vita",IF(I55="No","Sostituire o valutare upgrade — non idoneo a Windows 11",IF(I55="Da verificare","Verificare l'idoneità prima di decidere",IF(AND(J55&lt;&gt;"",J55&gt;=Parametri!$B$7),"Sostituire — costa più di quanto vale",IF(F55&gt;=Parametri!$B$5,"Sostituire — età oltre la soglia",IF(F55&gt;=Parametri!$B$6,"Pianificare la sostituzione","Mantenere")))))))</f>
        <v/>
      </c>
      <c r="N55" s="13" t="n"/>
      <c r="O55" s="13" t="n"/>
    </row>
    <row r="56">
      <c r="A56" s="13" t="n"/>
      <c r="B56" s="13" t="n"/>
      <c r="C56" s="13" t="n"/>
      <c r="D56" s="13" t="n"/>
      <c r="E56" s="13" t="n"/>
      <c r="F56" s="14">
        <f>IF(E56="","",Parametri!$B$4-E56)</f>
        <v/>
      </c>
      <c r="G56" s="13" t="n"/>
      <c r="H56" s="13" t="n"/>
      <c r="I56" s="13" t="n"/>
      <c r="J56" s="13" t="n"/>
      <c r="K56" s="13" t="n"/>
      <c r="L56" s="15">
        <f>IF(K56="","",K56*Parametri!$B$9+IF(AND(F56&lt;&gt;"",F56&gt;=Parametri!$B$5),Parametri!$B$19*Parametri!$B$18,0))</f>
        <v/>
      </c>
      <c r="M56" s="8">
        <f>IF(OR(E56="",I56=""),"",IF(AND(I56="No",F56&gt;=Parametri!$B$5),"Sostituire — fuori supporto e a fine vita",IF(I56="No","Sostituire o valutare upgrade — non idoneo a Windows 11",IF(I56="Da verificare","Verificare l'idoneità prima di decidere",IF(AND(J56&lt;&gt;"",J56&gt;=Parametri!$B$7),"Sostituire — costa più di quanto vale",IF(F56&gt;=Parametri!$B$5,"Sostituire — età oltre la soglia",IF(F56&gt;=Parametri!$B$6,"Pianificare la sostituzione","Mantenere")))))))</f>
        <v/>
      </c>
      <c r="N56" s="13" t="n"/>
      <c r="O56" s="13" t="n"/>
    </row>
    <row r="57">
      <c r="A57" s="13" t="n"/>
      <c r="B57" s="13" t="n"/>
      <c r="C57" s="13" t="n"/>
      <c r="D57" s="13" t="n"/>
      <c r="E57" s="13" t="n"/>
      <c r="F57" s="14">
        <f>IF(E57="","",Parametri!$B$4-E57)</f>
        <v/>
      </c>
      <c r="G57" s="13" t="n"/>
      <c r="H57" s="13" t="n"/>
      <c r="I57" s="13" t="n"/>
      <c r="J57" s="13" t="n"/>
      <c r="K57" s="13" t="n"/>
      <c r="L57" s="15">
        <f>IF(K57="","",K57*Parametri!$B$9+IF(AND(F57&lt;&gt;"",F57&gt;=Parametri!$B$5),Parametri!$B$19*Parametri!$B$18,0))</f>
        <v/>
      </c>
      <c r="M57" s="8">
        <f>IF(OR(E57="",I57=""),"",IF(AND(I57="No",F57&gt;=Parametri!$B$5),"Sostituire — fuori supporto e a fine vita",IF(I57="No","Sostituire o valutare upgrade — non idoneo a Windows 11",IF(I57="Da verificare","Verificare l'idoneità prima di decidere",IF(AND(J57&lt;&gt;"",J57&gt;=Parametri!$B$7),"Sostituire — costa più di quanto vale",IF(F57&gt;=Parametri!$B$5,"Sostituire — età oltre la soglia",IF(F57&gt;=Parametri!$B$6,"Pianificare la sostituzione","Mantenere")))))))</f>
        <v/>
      </c>
      <c r="N57" s="13" t="n"/>
      <c r="O57" s="13" t="n"/>
    </row>
    <row r="58">
      <c r="A58" s="13" t="n"/>
      <c r="B58" s="13" t="n"/>
      <c r="C58" s="13" t="n"/>
      <c r="D58" s="13" t="n"/>
      <c r="E58" s="13" t="n"/>
      <c r="F58" s="14">
        <f>IF(E58="","",Parametri!$B$4-E58)</f>
        <v/>
      </c>
      <c r="G58" s="13" t="n"/>
      <c r="H58" s="13" t="n"/>
      <c r="I58" s="13" t="n"/>
      <c r="J58" s="13" t="n"/>
      <c r="K58" s="13" t="n"/>
      <c r="L58" s="15">
        <f>IF(K58="","",K58*Parametri!$B$9+IF(AND(F58&lt;&gt;"",F58&gt;=Parametri!$B$5),Parametri!$B$19*Parametri!$B$18,0))</f>
        <v/>
      </c>
      <c r="M58" s="8">
        <f>IF(OR(E58="",I58=""),"",IF(AND(I58="No",F58&gt;=Parametri!$B$5),"Sostituire — fuori supporto e a fine vita",IF(I58="No","Sostituire o valutare upgrade — non idoneo a Windows 11",IF(I58="Da verificare","Verificare l'idoneità prima di decidere",IF(AND(J58&lt;&gt;"",J58&gt;=Parametri!$B$7),"Sostituire — costa più di quanto vale",IF(F58&gt;=Parametri!$B$5,"Sostituire — età oltre la soglia",IF(F58&gt;=Parametri!$B$6,"Pianificare la sostituzione","Mantenere")))))))</f>
        <v/>
      </c>
      <c r="N58" s="13" t="n"/>
      <c r="O58" s="13" t="n"/>
    </row>
    <row r="59">
      <c r="A59" s="13" t="n"/>
      <c r="B59" s="13" t="n"/>
      <c r="C59" s="13" t="n"/>
      <c r="D59" s="13" t="n"/>
      <c r="E59" s="13" t="n"/>
      <c r="F59" s="14">
        <f>IF(E59="","",Parametri!$B$4-E59)</f>
        <v/>
      </c>
      <c r="G59" s="13" t="n"/>
      <c r="H59" s="13" t="n"/>
      <c r="I59" s="13" t="n"/>
      <c r="J59" s="13" t="n"/>
      <c r="K59" s="13" t="n"/>
      <c r="L59" s="15">
        <f>IF(K59="","",K59*Parametri!$B$9+IF(AND(F59&lt;&gt;"",F59&gt;=Parametri!$B$5),Parametri!$B$19*Parametri!$B$18,0))</f>
        <v/>
      </c>
      <c r="M59" s="8">
        <f>IF(OR(E59="",I59=""),"",IF(AND(I59="No",F59&gt;=Parametri!$B$5),"Sostituire — fuori supporto e a fine vita",IF(I59="No","Sostituire o valutare upgrade — non idoneo a Windows 11",IF(I59="Da verificare","Verificare l'idoneità prima di decidere",IF(AND(J59&lt;&gt;"",J59&gt;=Parametri!$B$7),"Sostituire — costa più di quanto vale",IF(F59&gt;=Parametri!$B$5,"Sostituire — età oltre la soglia",IF(F59&gt;=Parametri!$B$6,"Pianificare la sostituzione","Mantenere")))))))</f>
        <v/>
      </c>
      <c r="N59" s="13" t="n"/>
      <c r="O59" s="13" t="n"/>
    </row>
    <row r="60">
      <c r="A60" s="13" t="n"/>
      <c r="B60" s="13" t="n"/>
      <c r="C60" s="13" t="n"/>
      <c r="D60" s="13" t="n"/>
      <c r="E60" s="13" t="n"/>
      <c r="F60" s="14">
        <f>IF(E60="","",Parametri!$B$4-E60)</f>
        <v/>
      </c>
      <c r="G60" s="13" t="n"/>
      <c r="H60" s="13" t="n"/>
      <c r="I60" s="13" t="n"/>
      <c r="J60" s="13" t="n"/>
      <c r="K60" s="13" t="n"/>
      <c r="L60" s="15">
        <f>IF(K60="","",K60*Parametri!$B$9+IF(AND(F60&lt;&gt;"",F60&gt;=Parametri!$B$5),Parametri!$B$19*Parametri!$B$18,0))</f>
        <v/>
      </c>
      <c r="M60" s="8">
        <f>IF(OR(E60="",I60=""),"",IF(AND(I60="No",F60&gt;=Parametri!$B$5),"Sostituire — fuori supporto e a fine vita",IF(I60="No","Sostituire o valutare upgrade — non idoneo a Windows 11",IF(I60="Da verificare","Verificare l'idoneità prima di decidere",IF(AND(J60&lt;&gt;"",J60&gt;=Parametri!$B$7),"Sostituire — costa più di quanto vale",IF(F60&gt;=Parametri!$B$5,"Sostituire — età oltre la soglia",IF(F60&gt;=Parametri!$B$6,"Pianificare la sostituzione","Mantenere")))))))</f>
        <v/>
      </c>
      <c r="N60" s="13" t="n"/>
      <c r="O60" s="13" t="n"/>
    </row>
    <row r="61">
      <c r="A61" s="13" t="n"/>
      <c r="B61" s="13" t="n"/>
      <c r="C61" s="13" t="n"/>
      <c r="D61" s="13" t="n"/>
      <c r="E61" s="13" t="n"/>
      <c r="F61" s="14">
        <f>IF(E61="","",Parametri!$B$4-E61)</f>
        <v/>
      </c>
      <c r="G61" s="13" t="n"/>
      <c r="H61" s="13" t="n"/>
      <c r="I61" s="13" t="n"/>
      <c r="J61" s="13" t="n"/>
      <c r="K61" s="13" t="n"/>
      <c r="L61" s="15">
        <f>IF(K61="","",K61*Parametri!$B$9+IF(AND(F61&lt;&gt;"",F61&gt;=Parametri!$B$5),Parametri!$B$19*Parametri!$B$18,0))</f>
        <v/>
      </c>
      <c r="M61" s="8">
        <f>IF(OR(E61="",I61=""),"",IF(AND(I61="No",F61&gt;=Parametri!$B$5),"Sostituire — fuori supporto e a fine vita",IF(I61="No","Sostituire o valutare upgrade — non idoneo a Windows 11",IF(I61="Da verificare","Verificare l'idoneità prima di decidere",IF(AND(J61&lt;&gt;"",J61&gt;=Parametri!$B$7),"Sostituire — costa più di quanto vale",IF(F61&gt;=Parametri!$B$5,"Sostituire — età oltre la soglia",IF(F61&gt;=Parametri!$B$6,"Pianificare la sostituzione","Mantenere")))))))</f>
        <v/>
      </c>
      <c r="N61" s="13" t="n"/>
      <c r="O61" s="13" t="n"/>
    </row>
    <row r="62">
      <c r="A62" s="13" t="n"/>
      <c r="B62" s="13" t="n"/>
      <c r="C62" s="13" t="n"/>
      <c r="D62" s="13" t="n"/>
      <c r="E62" s="13" t="n"/>
      <c r="F62" s="14">
        <f>IF(E62="","",Parametri!$B$4-E62)</f>
        <v/>
      </c>
      <c r="G62" s="13" t="n"/>
      <c r="H62" s="13" t="n"/>
      <c r="I62" s="13" t="n"/>
      <c r="J62" s="13" t="n"/>
      <c r="K62" s="13" t="n"/>
      <c r="L62" s="15">
        <f>IF(K62="","",K62*Parametri!$B$9+IF(AND(F62&lt;&gt;"",F62&gt;=Parametri!$B$5),Parametri!$B$19*Parametri!$B$18,0))</f>
        <v/>
      </c>
      <c r="M62" s="8">
        <f>IF(OR(E62="",I62=""),"",IF(AND(I62="No",F62&gt;=Parametri!$B$5),"Sostituire — fuori supporto e a fine vita",IF(I62="No","Sostituire o valutare upgrade — non idoneo a Windows 11",IF(I62="Da verificare","Verificare l'idoneità prima di decidere",IF(AND(J62&lt;&gt;"",J62&gt;=Parametri!$B$7),"Sostituire — costa più di quanto vale",IF(F62&gt;=Parametri!$B$5,"Sostituire — età oltre la soglia",IF(F62&gt;=Parametri!$B$6,"Pianificare la sostituzione","Mantenere")))))))</f>
        <v/>
      </c>
      <c r="N62" s="13" t="n"/>
      <c r="O62" s="13" t="n"/>
    </row>
  </sheetData>
  <mergeCells count="1">
    <mergeCell ref="A1:O1"/>
  </mergeCells>
  <conditionalFormatting sqref="M3:M62">
    <cfRule type="expression" priority="1" dxfId="0" stopIfTrue="0">
      <formula>NOT(ISERROR(SEARCH("Sostituire",M3)))</formula>
    </cfRule>
    <cfRule type="expression" priority="2" dxfId="1" stopIfTrue="0">
      <formula>NOT(ISERROR(SEARCH("Pianificare",M3)))</formula>
    </cfRule>
    <cfRule type="expression" priority="3" dxfId="1" stopIfTrue="0">
      <formula>NOT(ISERROR(SEARCH("Verificare",M3)))</formula>
    </cfRule>
    <cfRule type="expression" priority="4" dxfId="2" stopIfTrue="0">
      <formula>NOT(ISERROR(SEARCH("Mantenere",M3)))</formula>
    </cfRule>
  </conditionalFormatting>
  <dataValidations count="4">
    <dataValidation sqref="D3 D4 D5 D6 D7 D8 D9 D10 D11 D12 D13 D14 D15 D16 D17 D18 D19 D20 D21 D22 D23 D24 D25 D26 D27 D28 D29 D30 D31 D32 D33 D34 D35 D36 D37 D38 D39 D40 D41 D42 D43 D44 D45 D46 D47 D48 D49 D50 D51 D52 D53 D54 D55 D56 D57 D58 D59 D60 D61 D62" showDropDown="0" showInputMessage="0" showErrorMessage="0" allowBlank="1" type="list">
      <formula1>"Base,Media,Alta"</formula1>
    </dataValidation>
    <dataValidation sqref="I3 I4 I5 I6 I7 I8 I9 I10 I11 I12 I13 I14 I15 I16 I17 I18 I19 I20 I21 I22 I23 I24 I25 I26 I27 I28 I29 I30 I31 I32 I33 I34 I35 I36 I37 I38 I39 I40 I41 I42 I43 I44 I45 I46 I47 I48 I49 I50 I51 I52 I53 I54 I55 I56 I57 I58 I59 I60 I61 I62" showDropDown="0" showInputMessage="0" showErrorMessage="0" allowBlank="1" type="list">
      <formula1>"Sì,No,Da verificare"</formula1>
    </dataValidation>
    <dataValidation sqref="H3 H4 H5 H6 H7 H8 H9 H10 H11 H12 H13 H14 H15 H16 H17 H18 H19 H20 H21 H22 H23 H24 H25 H26 H27 H28 H29 H30 H31 H32 H33 H34 H35 H36 H37 H38 H39 H40 H41 H42 H43 H44 H45 H46 H47 H48 H49 H50 H51 H52 H53 H54 H55 H56 H57 H58 H59 H60 H61 H62" showDropDown="0" showInputMessage="0" showErrorMessage="0" allowBlank="1" type="list">
      <formula1>"SSD,HDD"</formula1>
    </dataValidation>
    <dataValidation sqref="N3 N4 N5 N6 N7 N8 N9 N10 N11 N12 N13 N14 N15 N16 N17 N18 N19 N20 N21 N22 N23 N24 N25 N26 N27 N28 N29 N30 N31 N32 N33 N34 N35 N36 N37 N38 N39 N40 N41 N42 N43 N44 N45 N46 N47 N48 N49 N50 N51 N52 N53 N54 N55 N56 N57 N58 N59 N60 N61 N62" showDropDown="0" showInputMessage="0" showErrorMessage="0" allowBlank="1" type="list">
      <formula1>"Mantenere,Pianificare,Sostituire,Passare a DaaS,Dismettere"</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showGridLines="0" workbookViewId="0">
      <selection activeCell="A1" sqref="A1"/>
    </sheetView>
  </sheetViews>
  <sheetFormatPr baseColWidth="8" defaultRowHeight="15"/>
  <cols>
    <col width="52" customWidth="1" min="1" max="1"/>
    <col width="20" customWidth="1" min="2" max="2"/>
    <col width="20" customWidth="1" min="3" max="3"/>
    <col width="20" customWidth="1" min="4" max="4"/>
    <col width="46" customWidth="1" min="5" max="5"/>
  </cols>
  <sheetData>
    <row r="1" ht="32" customHeight="1">
      <c r="A1" s="5" t="inlineStr">
        <is>
          <t>CONFRONTO TCO SU UN DEVICE TIPO — scegli la fascia in B3</t>
        </is>
      </c>
    </row>
    <row r="2" ht="28" customHeight="1">
      <c r="A2" s="6" t="inlineStr">
        <is>
          <t>Voce di costo</t>
        </is>
      </c>
      <c r="B2" s="6" t="inlineStr">
        <is>
          <t>Tenere il PC attuale</t>
        </is>
      </c>
      <c r="C2" s="6" t="inlineStr">
        <is>
          <t>Comprare nuovo</t>
        </is>
      </c>
      <c r="D2" s="6" t="inlineStr">
        <is>
          <t>Noleggio / DaaS</t>
        </is>
      </c>
      <c r="E2" s="6" t="inlineStr">
        <is>
          <t>Nota</t>
        </is>
      </c>
    </row>
    <row r="3">
      <c r="A3" s="8" t="inlineStr">
        <is>
          <t>Fascia del device da confrontare</t>
        </is>
      </c>
      <c r="B3" s="16" t="inlineStr">
        <is>
          <t>Media</t>
        </is>
      </c>
      <c r="E3" s="17" t="inlineStr">
        <is>
          <t>Da qui si prende il costo del PC nuovo fra i tre della scheda Parametri.</t>
        </is>
      </c>
    </row>
    <row r="4" ht="30" customHeight="1">
      <c r="A4" s="8" t="inlineStr">
        <is>
          <t>Acquisto del device</t>
        </is>
      </c>
      <c r="B4" s="15" t="n">
        <v>0</v>
      </c>
      <c r="C4" s="15">
        <f>IF($B$3="Base",Parametri!$B$10,IF($B$3="Alta",Parametri!$B$12,Parametri!$B$11))</f>
        <v/>
      </c>
      <c r="D4" s="15" t="n">
        <v>0</v>
      </c>
      <c r="E4" s="10" t="inlineStr">
        <is>
          <t>Nel noleggio l'esborso iniziale non c'è: è la differenza che pesa sulla cassa.</t>
        </is>
      </c>
    </row>
    <row r="5" ht="30" customHeight="1">
      <c r="A5" s="8" t="inlineStr">
        <is>
          <t>Setup, migrazione e messa in servizio</t>
        </is>
      </c>
      <c r="B5" s="15" t="n">
        <v>0</v>
      </c>
      <c r="C5" s="15">
        <f>Parametri!$B$13*Parametri!$B$9</f>
        <v/>
      </c>
      <c r="D5" s="15">
        <f>Parametri!$B$13*Parametri!$B$9</f>
        <v/>
      </c>
      <c r="E5" s="10" t="inlineStr">
        <is>
          <t>Con il provisioning automatico scende in modo netto. Nel DaaS spesso è compresa: se lo è, azzerala.</t>
        </is>
      </c>
    </row>
    <row r="6" ht="30" customHeight="1">
      <c r="A6" s="8" t="inlineStr">
        <is>
          <t>Canone di noleggio sull'orizzonte</t>
        </is>
      </c>
      <c r="B6" s="15" t="n">
        <v>0</v>
      </c>
      <c r="C6" s="15" t="n">
        <v>0</v>
      </c>
      <c r="D6" s="15">
        <f>Parametri!$B$14*12*Parametri!$B$21</f>
        <v/>
      </c>
      <c r="E6" s="10" t="inlineStr">
        <is>
          <t>Canone mensile × 12 × anni di confronto.</t>
        </is>
      </c>
    </row>
    <row r="7" ht="30" customHeight="1">
      <c r="A7" s="8" t="inlineStr">
        <is>
          <t>ESU commerciale Windows 10 sull'orizzonte</t>
        </is>
      </c>
      <c r="B7" s="15">
        <f>Parametri!$B$15*Parametri!$B$21</f>
        <v/>
      </c>
      <c r="C7" s="15" t="n">
        <v>0</v>
      </c>
      <c r="D7" s="15" t="n">
        <v>0</v>
      </c>
      <c r="E7" s="10" t="inlineStr">
        <is>
          <t>Si paga solo se resti su Windows 10. Per le aziende non è gratuito: verifica il prezzo dell'anno in corso.</t>
        </is>
      </c>
    </row>
    <row r="8" ht="30" customHeight="1">
      <c r="A8" s="8" t="inlineStr">
        <is>
          <t>Assistenza sull'orizzonte</t>
        </is>
      </c>
      <c r="B8" s="15">
        <f>'Parco PC'!$L$3*Parametri!$B$21</f>
        <v/>
      </c>
      <c r="C8" s="15" t="n">
        <v>0</v>
      </c>
      <c r="D8" s="15" t="n">
        <v>0</v>
      </c>
      <c r="E8" s="10" t="inlineStr">
        <is>
          <t>Prende il costo di gestione annuo della prima riga del Parco PC come device tipo: cambia il riferimento se ti serve un'altra riga.</t>
        </is>
      </c>
    </row>
    <row r="9" ht="30" customHeight="1">
      <c r="A9" s="8" t="inlineStr">
        <is>
          <t>Fermo dell'utente sull'orizzonte</t>
        </is>
      </c>
      <c r="B9" s="15">
        <f>Parametri!$B$19*Parametri!$B$18*Parametri!$B$21</f>
        <v/>
      </c>
      <c r="C9" s="15" t="n">
        <v>0</v>
      </c>
      <c r="D9" s="15" t="n">
        <v>0</v>
      </c>
      <c r="E9" s="10" t="inlineStr">
        <is>
          <t>È la voce che ribalta più spesso il confronto, ed è quella che quasi nessuno mette a bilancio.</t>
        </is>
      </c>
    </row>
    <row r="10" ht="30" customHeight="1">
      <c r="A10" s="8" t="inlineStr">
        <is>
          <t>Dismissione e cancellazione sicura</t>
        </is>
      </c>
      <c r="B10" s="15" t="n">
        <v>0</v>
      </c>
      <c r="C10" s="15">
        <f>Parametri!$B$17</f>
        <v/>
      </c>
      <c r="D10" s="15" t="n">
        <v>0</v>
      </c>
      <c r="E10" s="10" t="inlineStr">
        <is>
          <t>Nel noleggio il device torna al fornitore: verifica per contratto chi risponde della cancellazione dei dati.</t>
        </is>
      </c>
    </row>
    <row r="11" ht="30" customHeight="1">
      <c r="A11" s="8" t="inlineStr">
        <is>
          <t>Valore di permuta o recupero (in negativo)</t>
        </is>
      </c>
      <c r="B11" s="15" t="n">
        <v>0</v>
      </c>
      <c r="C11" s="15">
        <f>-Parametri!$B$16</f>
        <v/>
      </c>
      <c r="D11" s="15" t="n">
        <v>0</v>
      </c>
      <c r="E11" s="10" t="inlineStr">
        <is>
          <t>Da chiedere al fornitore in fase di trattativa.</t>
        </is>
      </c>
    </row>
    <row r="12" ht="28" customHeight="1">
      <c r="A12" s="18" t="inlineStr">
        <is>
          <t>TOTALE sull'orizzonte scelto</t>
        </is>
      </c>
      <c r="B12" s="19">
        <f>SUM(B4:B11)</f>
        <v/>
      </c>
      <c r="C12" s="19">
        <f>SUM(C4:C11)</f>
        <v/>
      </c>
      <c r="D12" s="19">
        <f>SUM(D4:D11)</f>
        <v/>
      </c>
      <c r="E12" s="20" t="n"/>
    </row>
    <row r="14" ht="40" customHeight="1">
      <c r="A14" s="21" t="inlineStr">
        <is>
          <t>Il confronto vale quanto valgono i tuoi numeri. Se una cella dei Parametri è vuota, la voce corrispondente entra come zero e lo scenario risulta più conveniente di quanto sia: non è un risultato, è un dato mancante.</t>
        </is>
      </c>
    </row>
  </sheetData>
  <mergeCells count="2">
    <mergeCell ref="A1:E1"/>
    <mergeCell ref="A14:E14"/>
  </mergeCells>
  <dataValidations count="1">
    <dataValidation sqref="B3" showDropDown="0" showInputMessage="0" showErrorMessage="0" allowBlank="0" type="list">
      <formula1>"Base,Media,Alta"</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showGridLines="0" workbookViewId="0">
      <selection activeCell="A1" sqref="A1"/>
    </sheetView>
  </sheetViews>
  <sheetFormatPr baseColWidth="8" defaultRowHeight="15"/>
  <cols>
    <col width="50" customWidth="1" min="1" max="1"/>
    <col width="18" customWidth="1" min="2" max="2"/>
    <col width="60" customWidth="1" min="3" max="3"/>
  </cols>
  <sheetData>
    <row r="1" ht="32" customHeight="1">
      <c r="A1" s="5" t="inlineStr">
        <is>
          <t>RIEPILOGO — si aggiorna da sé dal foglio Parco PC</t>
        </is>
      </c>
    </row>
    <row r="2" ht="28" customHeight="1">
      <c r="A2" s="6" t="inlineStr">
        <is>
          <t>Indicatore</t>
        </is>
      </c>
      <c r="B2" s="6" t="inlineStr">
        <is>
          <t>Valore</t>
        </is>
      </c>
      <c r="C2" s="6" t="inlineStr">
        <is>
          <t>Nota</t>
        </is>
      </c>
    </row>
    <row r="3" ht="30" customHeight="1">
      <c r="A3" s="8" t="inlineStr">
        <is>
          <t>Device censiti</t>
        </is>
      </c>
      <c r="B3" s="22">
        <f>COUNTA('Parco PC'!$A$3:$A$62)</f>
        <v/>
      </c>
      <c r="C3" s="10" t="inlineStr">
        <is>
          <t>Righe con un ID compilato.</t>
        </is>
      </c>
    </row>
    <row r="4" ht="30" customHeight="1">
      <c r="A4" s="8" t="inlineStr">
        <is>
          <t>Da sostituire</t>
        </is>
      </c>
      <c r="B4" s="22">
        <f>COUNTIF('Parco PC'!$M$3:$M$62,"Sostituire*")</f>
        <v/>
      </c>
      <c r="C4" s="10" t="inlineStr">
        <is>
          <t>Verdetto calcolato, prima di qualunque decisione tua.</t>
        </is>
      </c>
    </row>
    <row r="5" ht="30" customHeight="1">
      <c r="A5" s="8" t="inlineStr">
        <is>
          <t>Da pianificare</t>
        </is>
      </c>
      <c r="B5" s="22">
        <f>COUNTIF('Parco PC'!$M$3:$M$62,"Pianificare*")</f>
        <v/>
      </c>
      <c r="C5" s="10" t="inlineStr">
        <is>
          <t>Non urgenti, ma da mettere nel budget del prossimo esercizio.</t>
        </is>
      </c>
    </row>
    <row r="6" ht="30" customHeight="1">
      <c r="A6" s="8" t="inlineStr">
        <is>
          <t>Idoneità a Windows 11 ancora da verificare</t>
        </is>
      </c>
      <c r="B6" s="22">
        <f>COUNTIF('Parco PC'!$I$3:$I$62,"Da verificare")</f>
        <v/>
      </c>
      <c r="C6" s="10" t="inlineStr">
        <is>
          <t>Finché è così, questi device non sono decidibili: è il primo lavoro da fare.</t>
        </is>
      </c>
    </row>
    <row r="7" ht="30" customHeight="1">
      <c r="A7" s="8" t="inlineStr">
        <is>
          <t>Non idonei a Windows 11</t>
        </is>
      </c>
      <c r="B7" s="22">
        <f>COUNTIF('Parco PC'!$I$3:$I$62,"No")</f>
        <v/>
      </c>
      <c r="C7" s="10" t="inlineStr">
        <is>
          <t>È l'unico numero con una scadenza esterna: da qui parte la priorità.</t>
        </is>
      </c>
    </row>
    <row r="8" ht="30" customHeight="1">
      <c r="A8" s="8" t="inlineStr">
        <is>
          <t>Età media del parco (anni)</t>
        </is>
      </c>
      <c r="B8" s="23">
        <f>IFERROR(ROUND(AVERAGE('Parco PC'!$F$3:$F$62),1),"")</f>
        <v/>
      </c>
      <c r="C8" s="10" t="inlineStr">
        <is>
          <t>Sopra i quattro anni il costo di gestione cresce più del risparmio.</t>
        </is>
      </c>
    </row>
    <row r="9" ht="30" customHeight="1">
      <c r="A9" s="8" t="inlineStr">
        <is>
          <t>Costo di gestione annuo del parco</t>
        </is>
      </c>
      <c r="B9" s="24">
        <f>SUM('Parco PC'!$L$3:$L$62)</f>
        <v/>
      </c>
      <c r="C9" s="10" t="inlineStr">
        <is>
          <t>Ore di assistenza più fermo utente. È la cifra da confrontare con l'investimento.</t>
        </is>
      </c>
    </row>
    <row r="10" ht="30" customHeight="1">
      <c r="A10" s="8" t="inlineStr">
        <is>
          <t>Decisioni già prese</t>
        </is>
      </c>
      <c r="B10" s="22">
        <f>COUNTA('Parco PC'!$N$3:$N$62)</f>
        <v/>
      </c>
      <c r="C10" s="10" t="inlineStr">
        <is>
          <t>Compila «Decisione presa» quando il verdetto è stato discusso: la differenza con la riga «Da sostituire» è il tuo arretrato.</t>
        </is>
      </c>
    </row>
    <row r="12">
      <c r="A12" s="25" t="inlineStr">
        <is>
          <t>COME SI USA IL RIEPILOGO IN UNA RIUNIONE DI BUDGET</t>
        </is>
      </c>
    </row>
    <row r="13" ht="34" customHeight="1">
      <c r="A13" s="26" t="inlineStr">
        <is>
          <t>1. Porta due numeri, non l'elenco: «costo di gestione annuo del parco» e «device non idonei a Windows 11». Il primo è una spesa che esiste già, il secondo è una scadenza.</t>
        </is>
      </c>
    </row>
    <row r="14" ht="34" customHeight="1">
      <c r="A14" s="26" t="inlineStr">
        <is>
          <t>2. Il foglio Confronto TCO serve a rispondere alla domanda che arriva subito dopo: conviene tenerli, comprarli o noleggiarli. Compilalo per una fascia alla volta.</t>
        </is>
      </c>
    </row>
    <row r="15" ht="34" customHeight="1">
      <c r="A15" s="26" t="inlineStr">
        <is>
          <t>3. Se qualcuno contesta un numero, la risposta è nella scheda Parametri: ogni valore è visibile e modificabile. Un modello che si può contestare riga per riga è più convincente di un totale che arriva da fuori.</t>
        </is>
      </c>
    </row>
  </sheetData>
  <mergeCells count="5">
    <mergeCell ref="A13:C13"/>
    <mergeCell ref="A1:C1"/>
    <mergeCell ref="A14:C14"/>
    <mergeCell ref="A12:C12"/>
    <mergeCell ref="A15:C1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SynSphere Italia</dc:creator>
  <dcterms:created xmlns:dcterms="http://purl.org/dc/terms/" xmlns:xsi="http://www.w3.org/2001/XMLSchema-instance" xsi:type="dcterms:W3CDTF">2026-08-18T16:30:49Z</dcterms:created>
  <dcterms:modified xmlns:dcterms="http://purl.org/dc/terms/" xmlns:xsi="http://www.w3.org/2001/XMLSchema-instance" xsi:type="dcterms:W3CDTF">2026-08-18T16:30:49Z</dcterms:modified>
</cp:coreProperties>
</file>