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giziagoCioffi\OneDrive - SYNSPHERE\Documenti\source\VisualStudioCodeRepo\SynSphereWebsite\SYNSPHERE - Website\public\download\"/>
    </mc:Choice>
  </mc:AlternateContent>
  <xr:revisionPtr revIDLastSave="0" documentId="13_ncr:1_{86DEFB8A-EA93-46F0-A4A3-4C2B41733E03}" xr6:coauthVersionLast="47" xr6:coauthVersionMax="47" xr10:uidLastSave="{00000000-0000-0000-0000-000000000000}"/>
  <bookViews>
    <workbookView xWindow="28680" yWindow="2010" windowWidth="29040" windowHeight="15720" xr2:uid="{00000000-000D-0000-FFFF-FFFF00000000}"/>
  </bookViews>
  <sheets>
    <sheet name="Istruzioni" sheetId="1" r:id="rId1"/>
    <sheet name="1 Attività" sheetId="2" r:id="rId2"/>
    <sheet name="2 Gantt" sheetId="3" r:id="rId3"/>
    <sheet name="3 Riepilog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B18" i="4"/>
  <c r="C18" i="4" s="1"/>
  <c r="B17" i="4"/>
  <c r="C17" i="4" s="1"/>
  <c r="C16" i="4"/>
  <c r="B16" i="4"/>
  <c r="B15" i="4"/>
  <c r="C15" i="4" s="1"/>
  <c r="B10" i="4"/>
  <c r="B9" i="4"/>
  <c r="B8" i="4"/>
  <c r="B7" i="4"/>
  <c r="B6" i="4"/>
  <c r="B3" i="4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D5" i="3"/>
  <c r="C5" i="3"/>
  <c r="B5" i="3"/>
  <c r="A5" i="3"/>
  <c r="Q4" i="3"/>
  <c r="P4" i="3"/>
  <c r="O4" i="3"/>
  <c r="N4" i="3"/>
  <c r="M4" i="3"/>
  <c r="L4" i="3"/>
  <c r="K4" i="3"/>
  <c r="J4" i="3"/>
  <c r="I4" i="3"/>
  <c r="H4" i="3"/>
  <c r="G4" i="3"/>
  <c r="F4" i="3"/>
  <c r="E4" i="3"/>
  <c r="H34" i="2"/>
  <c r="B34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34" i="2" s="1"/>
</calcChain>
</file>

<file path=xl/sharedStrings.xml><?xml version="1.0" encoding="utf-8"?>
<sst xmlns="http://schemas.openxmlformats.org/spreadsheetml/2006/main" count="205" uniqueCount="153">
  <si>
    <t>PROJECT TRACKER CON GANTT</t>
  </si>
  <si>
    <t>SynSphere Italia — Partner Microsoft per le PMI italiane</t>
  </si>
  <si>
    <t>Cosa fa questo template</t>
  </si>
  <si>
    <t>Pianifica un progetto aziendale attività per attività e ne mostra l'avanzamento su un diagramma di Gantt settimanale, senza installare software dedicato.</t>
  </si>
  <si>
    <t>Pensato per PMI italiane che gestiscono progetti circoscritti (migrazione IT, apertura nuova sede, lancio prodotto, riorganizzazione) con 10-60 attività e una durata fino a un trimestre.</t>
  </si>
  <si>
    <t>Come si usa — ordine dei fogli</t>
  </si>
  <si>
    <t>1.  Attività — elenco delle attività con fase, responsabile, date, durata calcolata, % avanzamento, stato, dipendenze. È l'unico foglio in cui si inseriscono i dati.</t>
  </si>
  <si>
    <t>2.  Gantt — vista timeline a 13 settimane. Le barre si colorano da sole in base a date e avanzamento del foglio 1: non si tocca nulla.</t>
  </si>
  <si>
    <t>3.  Riepilogo — % completamento del progetto, attività per stato, attività in ritardo, elenco milestone. Tutte formule live.</t>
  </si>
  <si>
    <t>Come si compila il foglio Attività</t>
  </si>
  <si>
    <t>Inserisci una riga per attività: assegna fase, responsabile, data inizio e data fine. La durata in giorni e lo stato 'In ritardo' si calcolano da soli.</t>
  </si>
  <si>
    <t>% avanzamento: 0% = non iniziata, 100% = conclusa. Aggiorna questo valore nella review settimanale.</t>
  </si>
  <si>
    <t>Stato: scegli dal menu a tendina Da iniziare / In corso / Completato. Lo stato 'In ritardo' viene segnalato in automatico quando la data fine è passata e l'avanzamento è sotto il 100%.</t>
  </si>
  <si>
    <t>Dipendenze: indica gli ID delle attività che devono concludersi prima (es. 3 oppure 3, 5). Campo descrittivo, utile per leggere la sequenza.</t>
  </si>
  <si>
    <t>Milestone: imposta 'Sì' nella colonna Milestone per le tappe chiave (consegne, collaudi, go-live). Compaiono nel Riepilogo.</t>
  </si>
  <si>
    <t>Come leggere il foglio Gantt</t>
  </si>
  <si>
    <t>Ogni riga è un'attività, ogni colonna una settimana del progetto. La settimana 1 parte dalla data indicata nella cella in alto.</t>
  </si>
  <si>
    <t>Barra blu piena = quota di lavoro già completata. Barra azzurra = lavoro pianificato ancora da completare.</t>
  </si>
  <si>
    <t>Cella rossa = settimana di un'attività in ritardo (data fine superata, avanzamento &lt; 100%).</t>
  </si>
  <si>
    <t>Per spostare la finestra temporale basta cambiare la data di inizio settimana 1: tutte le barre si ricalcolano.</t>
  </si>
  <si>
    <t>Convenzioni grafiche</t>
  </si>
  <si>
    <t>Celle azzurre = input. Celle grigie = calcolate. Righe nere = totali.</t>
  </si>
  <si>
    <t>Stato attività: Completato = verde, In corso = giallo, In ritardo = rosso, Da iniziare = neutro.</t>
  </si>
  <si>
    <t>Quando passare a uno strumento di project management</t>
  </si>
  <si>
    <t>Microsoft Planner (incluso in Microsoft 365) basta per coordinare un team su attività e scadenze con bacheca Kanban e notifiche, senza dipendenze complesse.</t>
  </si>
  <si>
    <t>Microsoft Project è la scelta per progetti con molte dipendenze, percorso critico, livellamento delle risorse e baseline di confronto.</t>
  </si>
  <si>
    <t>Power Apps + Dataverse permette di costruire un tracker personalizzato e condiviso quando i progetti diventano ricorrenti e servono campi, automazioni e report su misura.</t>
  </si>
  <si>
    <t>Domande</t>
  </si>
  <si>
    <t>Assessment project management e roadmap automazione: https://www.synsphere.it/contattaci</t>
  </si>
  <si>
    <t>ATTIVITÀ DI PROGETTO — MIGRAZIONE IT NUOVA SEDE</t>
  </si>
  <si>
    <t>ID</t>
  </si>
  <si>
    <t>Attività</t>
  </si>
  <si>
    <t>Fase</t>
  </si>
  <si>
    <t>Responsabile</t>
  </si>
  <si>
    <t>Data inizio</t>
  </si>
  <si>
    <t>Data fine</t>
  </si>
  <si>
    <t>Durata (gg)</t>
  </si>
  <si>
    <t>% avanz.</t>
  </si>
  <si>
    <t>Stato</t>
  </si>
  <si>
    <t>Milestone</t>
  </si>
  <si>
    <t>Dipendenze</t>
  </si>
  <si>
    <t>Note</t>
  </si>
  <si>
    <t>Kick-off e perimetro del progetto</t>
  </si>
  <si>
    <t>Avvio</t>
  </si>
  <si>
    <t>Project manager</t>
  </si>
  <si>
    <t>2026-06-01</t>
  </si>
  <si>
    <t>2026-06-03</t>
  </si>
  <si>
    <t>Completato</t>
  </si>
  <si>
    <t>Sì</t>
  </si>
  <si>
    <t>Verbale condiviso</t>
  </si>
  <si>
    <t>Censimento postazioni e applicativi</t>
  </si>
  <si>
    <t>Analisi</t>
  </si>
  <si>
    <t>IT Manager</t>
  </si>
  <si>
    <t>2026-06-04</t>
  </si>
  <si>
    <t>2026-06-12</t>
  </si>
  <si>
    <t>No</t>
  </si>
  <si>
    <t>1</t>
  </si>
  <si>
    <t>Progetto rete e cablaggio nuova sede</t>
  </si>
  <si>
    <t>Consulente IT</t>
  </si>
  <si>
    <t>2026-06-15</t>
  </si>
  <si>
    <t>2026-06-26</t>
  </si>
  <si>
    <t>In corso</t>
  </si>
  <si>
    <t>2</t>
  </si>
  <si>
    <t>Approvazione budget e fornitori</t>
  </si>
  <si>
    <t>Approvvigionamento</t>
  </si>
  <si>
    <t>Direzione</t>
  </si>
  <si>
    <t>2026-06-22</t>
  </si>
  <si>
    <t>2026-06-30</t>
  </si>
  <si>
    <t>3</t>
  </si>
  <si>
    <t>Tre preventivi a confronto</t>
  </si>
  <si>
    <t>Ordine hardware e licenze Microsoft 365</t>
  </si>
  <si>
    <t>Ufficio acquisti</t>
  </si>
  <si>
    <t>2026-07-01</t>
  </si>
  <si>
    <t>2026-07-10</t>
  </si>
  <si>
    <t>Da iniziare</t>
  </si>
  <si>
    <t>4</t>
  </si>
  <si>
    <t>Posa cablaggio e apparati di rete</t>
  </si>
  <si>
    <t>Realizzazione</t>
  </si>
  <si>
    <t>Fornitore reti</t>
  </si>
  <si>
    <t>2026-07-13</t>
  </si>
  <si>
    <t>2026-07-24</t>
  </si>
  <si>
    <t>5</t>
  </si>
  <si>
    <t>Configurazione server e backup</t>
  </si>
  <si>
    <t>Sistemista</t>
  </si>
  <si>
    <t>2026-07-20</t>
  </si>
  <si>
    <t>2026-07-31</t>
  </si>
  <si>
    <t>6</t>
  </si>
  <si>
    <t>Preparazione postazioni di lavoro</t>
  </si>
  <si>
    <t>2026-07-27</t>
  </si>
  <si>
    <t>2026-08-07</t>
  </si>
  <si>
    <t>Migrazione dati e caselle di posta</t>
  </si>
  <si>
    <t>2026-08-10</t>
  </si>
  <si>
    <t>2026-08-18</t>
  </si>
  <si>
    <t>7</t>
  </si>
  <si>
    <t>Test rete, applicativi e stampe</t>
  </si>
  <si>
    <t>Test</t>
  </si>
  <si>
    <t>2026-08-19</t>
  </si>
  <si>
    <t>2026-08-25</t>
  </si>
  <si>
    <t>8, 9</t>
  </si>
  <si>
    <t>Formazione del personale</t>
  </si>
  <si>
    <t>2026-08-24</t>
  </si>
  <si>
    <t>2026-08-28</t>
  </si>
  <si>
    <t>8</t>
  </si>
  <si>
    <t>Due sessioni</t>
  </si>
  <si>
    <t>Trasloco e go-live nuova sede</t>
  </si>
  <si>
    <t>Rilascio</t>
  </si>
  <si>
    <t>2026-08-31</t>
  </si>
  <si>
    <t>2026-09-02</t>
  </si>
  <si>
    <t>10, 11</t>
  </si>
  <si>
    <t>Presidio post go-live</t>
  </si>
  <si>
    <t>Chiusura</t>
  </si>
  <si>
    <t>2026-09-03</t>
  </si>
  <si>
    <t>2026-09-11</t>
  </si>
  <si>
    <t>12</t>
  </si>
  <si>
    <t>Chiusura progetto e lezioni apprese</t>
  </si>
  <si>
    <t>2026-09-14</t>
  </si>
  <si>
    <t>2026-09-16</t>
  </si>
  <si>
    <t>13</t>
  </si>
  <si>
    <t>TOT</t>
  </si>
  <si>
    <t>DIAGRAMMA DI GANTT — TIMELINE SETTIMANALE</t>
  </si>
  <si>
    <t>Inizio sett. 1:</t>
  </si>
  <si>
    <t>Legenda →</t>
  </si>
  <si>
    <t>Pianificato</t>
  </si>
  <si>
    <t>In ritardo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</si>
  <si>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</si>
  <si>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</si>
  <si>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</si>
  <si>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</si>
  <si>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</si>
  <si>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</si>
  <si>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</si>
  <si>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</si>
  <si>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</si>
  <si>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</si>
  <si>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</si>
  <si>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</si>
  <si>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</si>
  <si>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Inizio settimana →</t>
  </si>
  <si>
    <t>Le barre si aggiornano dai dati del foglio 1 Attività. Modifica solo date e % avanzamento lì; qui non si inserisce nulla.</t>
  </si>
  <si>
    <t>RIEPILOGO PROGETTO</t>
  </si>
  <si>
    <t>Aggiornato al:</t>
  </si>
  <si>
    <t>AVANZAMENTO PROGETTO</t>
  </si>
  <si>
    <t>Attività pianificate (totali)</t>
  </si>
  <si>
    <t>% completamento medio</t>
  </si>
  <si>
    <t>Data inizio progetto</t>
  </si>
  <si>
    <t>Data fine progetto (pianificata)</t>
  </si>
  <si>
    <t>Durata progetto (giorni)</t>
  </si>
  <si>
    <t>ATTIVITÀ PER STATO</t>
  </si>
  <si>
    <t>N. attività</t>
  </si>
  <si>
    <t>% sul totale</t>
  </si>
  <si>
    <t>In ritardo (data fine superata)</t>
  </si>
  <si>
    <t>MILESTONE DEL PROGETTO</t>
  </si>
  <si>
    <t>Le milestone si popolano da sole dalle attività con Milestone = Sì nel foglio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</si>
</sst>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/mm"/>
  </numFmts>
  <fonts count="16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0"/>
      <color rgb="FF212529"/>
      <name val="Calibri"/>
    </font>
    <font>
      <sz val="10"/>
      <color rgb="FF666666"/>
      <name val="Calibri"/>
    </font>
    <font>
      <b/>
      <sz val="10"/>
      <color rgb="FF212529"/>
      <name val="Calibri"/>
    </font>
    <font>
      <b/>
      <sz val="9"/>
      <color rgb="FF666666"/>
      <name val="Calibri"/>
    </font>
    <font>
      <b/>
      <sz val="9"/>
      <color rgb="FFFFFFFF"/>
      <name val="Calibri"/>
    </font>
    <font>
      <b/>
      <sz val="9"/>
      <color rgb="FF005FCC"/>
      <name val="Calibri"/>
    </font>
    <font>
      <b/>
      <sz val="9"/>
      <color rgb="FFA0001E"/>
      <name val="Calibri"/>
    </font>
    <font>
      <i/>
      <sz val="9"/>
      <color rgb="FF666666"/>
      <name val="Calibri"/>
    </font>
    <font>
      <b/>
      <sz val="12"/>
      <color rgb="FF0177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EAF4FF"/>
        <bgColor rgb="FFEAF4FF"/>
      </patternFill>
    </fill>
    <fill>
      <patternFill patternType="solid">
        <fgColor rgb="FFF5F5F5"/>
        <bgColor rgb="FFF5F5F5"/>
      </patternFill>
    </fill>
    <fill>
      <patternFill patternType="solid">
        <fgColor rgb="FF191A1E"/>
        <bgColor rgb="FF191A1E"/>
      </patternFill>
    </fill>
    <fill>
      <patternFill patternType="solid">
        <fgColor rgb="FFFFE0E0"/>
        <bgColor rgb="FFFFE0E0"/>
      </patternFill>
    </fill>
    <fill>
      <patternFill patternType="solid">
        <fgColor rgb="FFFFF7C2"/>
        <bgColor rgb="FFFFF7C2"/>
      </patternFill>
    </fill>
    <fill>
      <patternFill patternType="solid">
        <fgColor rgb="FFDEFFE3"/>
        <bgColor rgb="FFDEFFE3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right" vertical="center"/>
    </xf>
    <xf numFmtId="1" fontId="6" fillId="6" borderId="1" xfId="0" applyNumberFormat="1" applyFont="1" applyFill="1" applyBorder="1" applyAlignment="1">
      <alignment horizontal="right" vertical="center"/>
    </xf>
    <xf numFmtId="9" fontId="6" fillId="6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165" fontId="10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9" fontId="8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5" borderId="1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right" vertical="center"/>
    </xf>
    <xf numFmtId="0" fontId="15" fillId="0" borderId="0" xfId="0" applyFont="1"/>
    <xf numFmtId="9" fontId="6" fillId="2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14" fillId="0" borderId="0" xfId="0" applyFont="1"/>
  </cellXfs>
  <cellStyles count="1">
    <cellStyle name="Normal" xfId="0" builtinId="0"/>
  </cellStyles>
  <dxfs count="8">
    <dxf>
      <fill>
        <patternFill patternType="solid">
          <fgColor rgb="FFFFE0E0"/>
          <bgColor rgb="FFFFE0E0"/>
        </patternFill>
      </fill>
    </dxf>
    <dxf>
      <fill>
        <patternFill patternType="solid">
          <fgColor rgb="FFDEFFE3"/>
          <bgColor rgb="FFDEFFE3"/>
        </patternFill>
      </fill>
    </dxf>
    <dxf>
      <fill>
        <patternFill patternType="solid">
          <fgColor rgb="FFEAF4FF"/>
          <bgColor rgb="FFEAF4FF"/>
        </patternFill>
      </fill>
    </dxf>
    <dxf>
      <fill>
        <patternFill patternType="solid">
          <fgColor rgb="FF005FCC"/>
          <bgColor rgb="FF005FCC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FFF7C2"/>
          <bgColor rgb="FFFFF7C2"/>
        </patternFill>
      </fill>
    </dxf>
    <dxf>
      <fill>
        <patternFill patternType="solid">
          <fgColor rgb="FFDEFFE3"/>
          <bgColor rgb="FFDEFFE3"/>
        </patternFill>
      </fill>
    </dxf>
    <dxf>
      <fill>
        <patternFill patternType="solid">
          <fgColor rgb="FFFFE0E0"/>
          <bgColor rgb="FFFF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34" t="s">
        <v>0</v>
      </c>
      <c r="B1" s="32"/>
    </row>
    <row r="2" spans="1:2" x14ac:dyDescent="0.25">
      <c r="A2" s="33" t="s">
        <v>1</v>
      </c>
      <c r="B2" s="32"/>
    </row>
    <row r="4" spans="1:2" ht="17.25" x14ac:dyDescent="0.25">
      <c r="A4" s="31" t="s">
        <v>2</v>
      </c>
      <c r="B4" s="32"/>
    </row>
    <row r="5" spans="1:2" ht="30" x14ac:dyDescent="0.25">
      <c r="B5" s="1" t="s">
        <v>3</v>
      </c>
    </row>
    <row r="6" spans="1:2" ht="30" x14ac:dyDescent="0.25">
      <c r="B6" s="1" t="s">
        <v>4</v>
      </c>
    </row>
    <row r="8" spans="1:2" ht="17.25" x14ac:dyDescent="0.25">
      <c r="A8" s="31" t="s">
        <v>5</v>
      </c>
      <c r="B8" s="32"/>
    </row>
    <row r="9" spans="1:2" ht="30" x14ac:dyDescent="0.25">
      <c r="B9" s="1" t="s">
        <v>6</v>
      </c>
    </row>
    <row r="10" spans="1:2" ht="30" x14ac:dyDescent="0.25">
      <c r="B10" s="1" t="s">
        <v>7</v>
      </c>
    </row>
    <row r="11" spans="1:2" ht="30" x14ac:dyDescent="0.25">
      <c r="B11" s="1" t="s">
        <v>8</v>
      </c>
    </row>
    <row r="13" spans="1:2" ht="17.25" x14ac:dyDescent="0.25">
      <c r="A13" s="31" t="s">
        <v>9</v>
      </c>
      <c r="B13" s="32"/>
    </row>
    <row r="14" spans="1:2" ht="30" x14ac:dyDescent="0.25">
      <c r="B14" s="1" t="s">
        <v>10</v>
      </c>
    </row>
    <row r="15" spans="1:2" ht="30" x14ac:dyDescent="0.25">
      <c r="B15" s="1" t="s">
        <v>11</v>
      </c>
    </row>
    <row r="16" spans="1:2" ht="30" x14ac:dyDescent="0.25">
      <c r="B16" s="1" t="s">
        <v>12</v>
      </c>
    </row>
    <row r="17" spans="1:2" ht="30" x14ac:dyDescent="0.25">
      <c r="B17" s="1" t="s">
        <v>13</v>
      </c>
    </row>
    <row r="18" spans="1:2" ht="30" x14ac:dyDescent="0.25">
      <c r="B18" s="1" t="s">
        <v>14</v>
      </c>
    </row>
    <row r="20" spans="1:2" ht="17.25" x14ac:dyDescent="0.25">
      <c r="A20" s="31" t="s">
        <v>15</v>
      </c>
      <c r="B20" s="32"/>
    </row>
    <row r="21" spans="1:2" ht="30" x14ac:dyDescent="0.25">
      <c r="B21" s="1" t="s">
        <v>16</v>
      </c>
    </row>
    <row r="22" spans="1:2" ht="30" x14ac:dyDescent="0.25">
      <c r="B22" s="1" t="s">
        <v>17</v>
      </c>
    </row>
    <row r="23" spans="1:2" x14ac:dyDescent="0.25">
      <c r="B23" s="1" t="s">
        <v>18</v>
      </c>
    </row>
    <row r="24" spans="1:2" ht="30" x14ac:dyDescent="0.25">
      <c r="B24" s="1" t="s">
        <v>19</v>
      </c>
    </row>
    <row r="26" spans="1:2" ht="17.25" x14ac:dyDescent="0.25">
      <c r="A26" s="31" t="s">
        <v>20</v>
      </c>
      <c r="B26" s="32"/>
    </row>
    <row r="27" spans="1:2" x14ac:dyDescent="0.25">
      <c r="B27" s="1" t="s">
        <v>21</v>
      </c>
    </row>
    <row r="28" spans="1:2" x14ac:dyDescent="0.25">
      <c r="B28" s="1" t="s">
        <v>22</v>
      </c>
    </row>
    <row r="30" spans="1:2" ht="17.25" x14ac:dyDescent="0.25">
      <c r="A30" s="31" t="s">
        <v>23</v>
      </c>
      <c r="B30" s="32"/>
    </row>
    <row r="31" spans="1:2" ht="30" x14ac:dyDescent="0.25">
      <c r="B31" s="1" t="s">
        <v>24</v>
      </c>
    </row>
    <row r="32" spans="1:2" ht="30" x14ac:dyDescent="0.25">
      <c r="B32" s="1" t="s">
        <v>25</v>
      </c>
    </row>
    <row r="33" spans="1:2" ht="30" x14ac:dyDescent="0.25">
      <c r="B33" s="1" t="s">
        <v>26</v>
      </c>
    </row>
    <row r="35" spans="1:2" ht="17.25" x14ac:dyDescent="0.25">
      <c r="A35" s="31" t="s">
        <v>27</v>
      </c>
      <c r="B35" s="32"/>
    </row>
    <row r="36" spans="1:2" x14ac:dyDescent="0.25">
      <c r="B36" s="1" t="s">
        <v>28</v>
      </c>
    </row>
  </sheetData>
  <mergeCells count="9">
    <mergeCell ref="A1:B1"/>
    <mergeCell ref="A8:B8"/>
    <mergeCell ref="A35:B35"/>
    <mergeCell ref="A4:B4"/>
    <mergeCell ref="A20:B20"/>
    <mergeCell ref="A26:B26"/>
    <mergeCell ref="A2:B2"/>
    <mergeCell ref="A30:B30"/>
    <mergeCell ref="A13:B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sqref="A1:L1"/>
    </sheetView>
  </sheetViews>
  <sheetFormatPr defaultRowHeight="15" x14ac:dyDescent="0.25"/>
  <cols>
    <col min="1" max="1" width="8" customWidth="1"/>
    <col min="2" max="2" width="34" customWidth="1"/>
    <col min="3" max="4" width="20" customWidth="1"/>
    <col min="5" max="6" width="14" customWidth="1"/>
    <col min="7" max="7" width="12" customWidth="1"/>
    <col min="8" max="8" width="14" customWidth="1"/>
    <col min="9" max="9" width="18" customWidth="1"/>
    <col min="10" max="11" width="14" customWidth="1"/>
    <col min="12" max="12" width="26" customWidth="1"/>
  </cols>
  <sheetData>
    <row r="1" spans="1:12" ht="32.1" customHeight="1" x14ac:dyDescent="0.25">
      <c r="A1" s="35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7.95" customHeight="1" x14ac:dyDescent="0.25">
      <c r="A2" s="2" t="s">
        <v>30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</row>
    <row r="3" spans="1:12" ht="21.95" customHeight="1" x14ac:dyDescent="0.25">
      <c r="A3" s="3">
        <v>1</v>
      </c>
      <c r="B3" s="4" t="s">
        <v>42</v>
      </c>
      <c r="C3" s="4" t="s">
        <v>43</v>
      </c>
      <c r="D3" s="4" t="s">
        <v>44</v>
      </c>
      <c r="E3" s="5" t="s">
        <v>45</v>
      </c>
      <c r="F3" s="5" t="s">
        <v>46</v>
      </c>
      <c r="G3" s="6" t="str">
        <f t="shared" ref="G3:G32" si="0">IFERROR(IF(AND(ISNUMBER(E3),ISNUMBER(F3)),F3-E3+1,""),"")</f>
        <v/>
      </c>
      <c r="H3" s="7">
        <v>1</v>
      </c>
      <c r="I3" s="4" t="s">
        <v>47</v>
      </c>
      <c r="J3" s="4" t="s">
        <v>48</v>
      </c>
      <c r="K3" s="4"/>
      <c r="L3" s="4" t="s">
        <v>49</v>
      </c>
    </row>
    <row r="4" spans="1:12" ht="21.95" customHeight="1" x14ac:dyDescent="0.25">
      <c r="A4" s="3">
        <v>2</v>
      </c>
      <c r="B4" s="4" t="s">
        <v>50</v>
      </c>
      <c r="C4" s="4" t="s">
        <v>51</v>
      </c>
      <c r="D4" s="4" t="s">
        <v>52</v>
      </c>
      <c r="E4" s="5" t="s">
        <v>53</v>
      </c>
      <c r="F4" s="5" t="s">
        <v>54</v>
      </c>
      <c r="G4" s="6" t="str">
        <f t="shared" si="0"/>
        <v/>
      </c>
      <c r="H4" s="7">
        <v>1</v>
      </c>
      <c r="I4" s="4" t="s">
        <v>47</v>
      </c>
      <c r="J4" s="4" t="s">
        <v>55</v>
      </c>
      <c r="K4" s="4" t="s">
        <v>56</v>
      </c>
      <c r="L4" s="4"/>
    </row>
    <row r="5" spans="1:12" ht="21.95" customHeight="1" x14ac:dyDescent="0.25">
      <c r="A5" s="3">
        <v>3</v>
      </c>
      <c r="B5" s="4" t="s">
        <v>57</v>
      </c>
      <c r="C5" s="4" t="s">
        <v>51</v>
      </c>
      <c r="D5" s="4" t="s">
        <v>58</v>
      </c>
      <c r="E5" s="5" t="s">
        <v>59</v>
      </c>
      <c r="F5" s="5" t="s">
        <v>60</v>
      </c>
      <c r="G5" s="6" t="str">
        <f t="shared" si="0"/>
        <v/>
      </c>
      <c r="H5" s="7">
        <v>0.7</v>
      </c>
      <c r="I5" s="4" t="s">
        <v>61</v>
      </c>
      <c r="J5" s="4" t="s">
        <v>55</v>
      </c>
      <c r="K5" s="4" t="s">
        <v>62</v>
      </c>
      <c r="L5" s="4"/>
    </row>
    <row r="6" spans="1:12" ht="21.95" customHeight="1" x14ac:dyDescent="0.25">
      <c r="A6" s="3">
        <v>4</v>
      </c>
      <c r="B6" s="4" t="s">
        <v>63</v>
      </c>
      <c r="C6" s="4" t="s">
        <v>64</v>
      </c>
      <c r="D6" s="4" t="s">
        <v>65</v>
      </c>
      <c r="E6" s="5" t="s">
        <v>66</v>
      </c>
      <c r="F6" s="5" t="s">
        <v>67</v>
      </c>
      <c r="G6" s="6" t="str">
        <f t="shared" si="0"/>
        <v/>
      </c>
      <c r="H6" s="7">
        <v>0.4</v>
      </c>
      <c r="I6" s="4" t="s">
        <v>61</v>
      </c>
      <c r="J6" s="4" t="s">
        <v>48</v>
      </c>
      <c r="K6" s="4" t="s">
        <v>68</v>
      </c>
      <c r="L6" s="4" t="s">
        <v>69</v>
      </c>
    </row>
    <row r="7" spans="1:12" ht="21.95" customHeight="1" x14ac:dyDescent="0.25">
      <c r="A7" s="3">
        <v>5</v>
      </c>
      <c r="B7" s="4" t="s">
        <v>70</v>
      </c>
      <c r="C7" s="4" t="s">
        <v>64</v>
      </c>
      <c r="D7" s="4" t="s">
        <v>71</v>
      </c>
      <c r="E7" s="5" t="s">
        <v>72</v>
      </c>
      <c r="F7" s="5" t="s">
        <v>73</v>
      </c>
      <c r="G7" s="6" t="str">
        <f t="shared" si="0"/>
        <v/>
      </c>
      <c r="H7" s="7">
        <v>0</v>
      </c>
      <c r="I7" s="4" t="s">
        <v>74</v>
      </c>
      <c r="J7" s="4" t="s">
        <v>55</v>
      </c>
      <c r="K7" s="4" t="s">
        <v>75</v>
      </c>
      <c r="L7" s="4"/>
    </row>
    <row r="8" spans="1:12" ht="21.95" customHeight="1" x14ac:dyDescent="0.25">
      <c r="A8" s="3">
        <v>6</v>
      </c>
      <c r="B8" s="4" t="s">
        <v>76</v>
      </c>
      <c r="C8" s="4" t="s">
        <v>77</v>
      </c>
      <c r="D8" s="4" t="s">
        <v>78</v>
      </c>
      <c r="E8" s="5" t="s">
        <v>79</v>
      </c>
      <c r="F8" s="5" t="s">
        <v>80</v>
      </c>
      <c r="G8" s="6" t="str">
        <f t="shared" si="0"/>
        <v/>
      </c>
      <c r="H8" s="7">
        <v>0</v>
      </c>
      <c r="I8" s="4" t="s">
        <v>74</v>
      </c>
      <c r="J8" s="4" t="s">
        <v>55</v>
      </c>
      <c r="K8" s="4" t="s">
        <v>81</v>
      </c>
      <c r="L8" s="4"/>
    </row>
    <row r="9" spans="1:12" ht="21.95" customHeight="1" x14ac:dyDescent="0.25">
      <c r="A9" s="3">
        <v>7</v>
      </c>
      <c r="B9" s="4" t="s">
        <v>82</v>
      </c>
      <c r="C9" s="4" t="s">
        <v>77</v>
      </c>
      <c r="D9" s="4" t="s">
        <v>83</v>
      </c>
      <c r="E9" s="5" t="s">
        <v>84</v>
      </c>
      <c r="F9" s="5" t="s">
        <v>85</v>
      </c>
      <c r="G9" s="6" t="str">
        <f t="shared" si="0"/>
        <v/>
      </c>
      <c r="H9" s="7">
        <v>0</v>
      </c>
      <c r="I9" s="4" t="s">
        <v>74</v>
      </c>
      <c r="J9" s="4" t="s">
        <v>55</v>
      </c>
      <c r="K9" s="4" t="s">
        <v>86</v>
      </c>
      <c r="L9" s="4"/>
    </row>
    <row r="10" spans="1:12" ht="21.95" customHeight="1" x14ac:dyDescent="0.25">
      <c r="A10" s="3">
        <v>8</v>
      </c>
      <c r="B10" s="4" t="s">
        <v>87</v>
      </c>
      <c r="C10" s="4" t="s">
        <v>77</v>
      </c>
      <c r="D10" s="4" t="s">
        <v>52</v>
      </c>
      <c r="E10" s="5" t="s">
        <v>88</v>
      </c>
      <c r="F10" s="5" t="s">
        <v>89</v>
      </c>
      <c r="G10" s="6" t="str">
        <f t="shared" si="0"/>
        <v/>
      </c>
      <c r="H10" s="7">
        <v>0</v>
      </c>
      <c r="I10" s="4" t="s">
        <v>74</v>
      </c>
      <c r="J10" s="4" t="s">
        <v>55</v>
      </c>
      <c r="K10" s="4" t="s">
        <v>81</v>
      </c>
      <c r="L10" s="4"/>
    </row>
    <row r="11" spans="1:12" ht="21.95" customHeight="1" x14ac:dyDescent="0.25">
      <c r="A11" s="3">
        <v>9</v>
      </c>
      <c r="B11" s="4" t="s">
        <v>90</v>
      </c>
      <c r="C11" s="4" t="s">
        <v>77</v>
      </c>
      <c r="D11" s="4" t="s">
        <v>83</v>
      </c>
      <c r="E11" s="5" t="s">
        <v>91</v>
      </c>
      <c r="F11" s="5" t="s">
        <v>92</v>
      </c>
      <c r="G11" s="6" t="str">
        <f t="shared" si="0"/>
        <v/>
      </c>
      <c r="H11" s="7">
        <v>0</v>
      </c>
      <c r="I11" s="4" t="s">
        <v>74</v>
      </c>
      <c r="J11" s="4" t="s">
        <v>48</v>
      </c>
      <c r="K11" s="4" t="s">
        <v>93</v>
      </c>
      <c r="L11" s="4"/>
    </row>
    <row r="12" spans="1:12" ht="21.95" customHeight="1" x14ac:dyDescent="0.25">
      <c r="A12" s="3">
        <v>10</v>
      </c>
      <c r="B12" s="4" t="s">
        <v>94</v>
      </c>
      <c r="C12" s="4" t="s">
        <v>95</v>
      </c>
      <c r="D12" s="4" t="s">
        <v>52</v>
      </c>
      <c r="E12" s="5" t="s">
        <v>96</v>
      </c>
      <c r="F12" s="5" t="s">
        <v>97</v>
      </c>
      <c r="G12" s="6" t="str">
        <f t="shared" si="0"/>
        <v/>
      </c>
      <c r="H12" s="7">
        <v>0</v>
      </c>
      <c r="I12" s="4" t="s">
        <v>74</v>
      </c>
      <c r="J12" s="4" t="s">
        <v>55</v>
      </c>
      <c r="K12" s="4" t="s">
        <v>98</v>
      </c>
      <c r="L12" s="4"/>
    </row>
    <row r="13" spans="1:12" ht="21.95" customHeight="1" x14ac:dyDescent="0.25">
      <c r="A13" s="3">
        <v>11</v>
      </c>
      <c r="B13" s="4" t="s">
        <v>99</v>
      </c>
      <c r="C13" s="4" t="s">
        <v>95</v>
      </c>
      <c r="D13" s="4" t="s">
        <v>58</v>
      </c>
      <c r="E13" s="5" t="s">
        <v>100</v>
      </c>
      <c r="F13" s="5" t="s">
        <v>101</v>
      </c>
      <c r="G13" s="6" t="str">
        <f t="shared" si="0"/>
        <v/>
      </c>
      <c r="H13" s="7">
        <v>0</v>
      </c>
      <c r="I13" s="4" t="s">
        <v>74</v>
      </c>
      <c r="J13" s="4" t="s">
        <v>55</v>
      </c>
      <c r="K13" s="4" t="s">
        <v>102</v>
      </c>
      <c r="L13" s="4" t="s">
        <v>103</v>
      </c>
    </row>
    <row r="14" spans="1:12" ht="21.95" customHeight="1" x14ac:dyDescent="0.25">
      <c r="A14" s="3">
        <v>12</v>
      </c>
      <c r="B14" s="4" t="s">
        <v>104</v>
      </c>
      <c r="C14" s="4" t="s">
        <v>105</v>
      </c>
      <c r="D14" s="4" t="s">
        <v>44</v>
      </c>
      <c r="E14" s="5" t="s">
        <v>106</v>
      </c>
      <c r="F14" s="5" t="s">
        <v>107</v>
      </c>
      <c r="G14" s="6" t="str">
        <f t="shared" si="0"/>
        <v/>
      </c>
      <c r="H14" s="7">
        <v>0</v>
      </c>
      <c r="I14" s="4" t="s">
        <v>74</v>
      </c>
      <c r="J14" s="4" t="s">
        <v>48</v>
      </c>
      <c r="K14" s="4" t="s">
        <v>108</v>
      </c>
      <c r="L14" s="4"/>
    </row>
    <row r="15" spans="1:12" ht="21.95" customHeight="1" x14ac:dyDescent="0.25">
      <c r="A15" s="3">
        <v>13</v>
      </c>
      <c r="B15" s="4" t="s">
        <v>109</v>
      </c>
      <c r="C15" s="4" t="s">
        <v>110</v>
      </c>
      <c r="D15" s="4" t="s">
        <v>52</v>
      </c>
      <c r="E15" s="5" t="s">
        <v>111</v>
      </c>
      <c r="F15" s="5" t="s">
        <v>112</v>
      </c>
      <c r="G15" s="6" t="str">
        <f t="shared" si="0"/>
        <v/>
      </c>
      <c r="H15" s="7">
        <v>0</v>
      </c>
      <c r="I15" s="4" t="s">
        <v>74</v>
      </c>
      <c r="J15" s="4" t="s">
        <v>55</v>
      </c>
      <c r="K15" s="4" t="s">
        <v>113</v>
      </c>
      <c r="L15" s="4"/>
    </row>
    <row r="16" spans="1:12" ht="21.95" customHeight="1" x14ac:dyDescent="0.25">
      <c r="A16" s="3">
        <v>14</v>
      </c>
      <c r="B16" s="4" t="s">
        <v>114</v>
      </c>
      <c r="C16" s="4" t="s">
        <v>110</v>
      </c>
      <c r="D16" s="4" t="s">
        <v>44</v>
      </c>
      <c r="E16" s="5" t="s">
        <v>115</v>
      </c>
      <c r="F16" s="5" t="s">
        <v>116</v>
      </c>
      <c r="G16" s="6" t="str">
        <f t="shared" si="0"/>
        <v/>
      </c>
      <c r="H16" s="7">
        <v>0</v>
      </c>
      <c r="I16" s="4" t="s">
        <v>74</v>
      </c>
      <c r="J16" s="4" t="s">
        <v>48</v>
      </c>
      <c r="K16" s="4" t="s">
        <v>117</v>
      </c>
      <c r="L16" s="4"/>
    </row>
    <row r="17" spans="1:12" ht="21.95" customHeight="1" x14ac:dyDescent="0.25">
      <c r="A17" s="3"/>
      <c r="B17" s="4"/>
      <c r="C17" s="4"/>
      <c r="D17" s="4"/>
      <c r="E17" s="5"/>
      <c r="F17" s="5"/>
      <c r="G17" s="6" t="str">
        <f t="shared" si="0"/>
        <v/>
      </c>
      <c r="H17" s="7"/>
      <c r="I17" s="4"/>
      <c r="J17" s="4"/>
      <c r="K17" s="4"/>
      <c r="L17" s="4"/>
    </row>
    <row r="18" spans="1:12" ht="21.95" customHeight="1" x14ac:dyDescent="0.25">
      <c r="A18" s="3"/>
      <c r="B18" s="4"/>
      <c r="C18" s="4"/>
      <c r="D18" s="4"/>
      <c r="E18" s="5"/>
      <c r="F18" s="5"/>
      <c r="G18" s="6" t="str">
        <f t="shared" si="0"/>
        <v/>
      </c>
      <c r="H18" s="7"/>
      <c r="I18" s="4"/>
      <c r="J18" s="4"/>
      <c r="K18" s="4"/>
      <c r="L18" s="4"/>
    </row>
    <row r="19" spans="1:12" ht="21.95" customHeight="1" x14ac:dyDescent="0.25">
      <c r="A19" s="3"/>
      <c r="B19" s="4"/>
      <c r="C19" s="4"/>
      <c r="D19" s="4"/>
      <c r="E19" s="5"/>
      <c r="F19" s="5"/>
      <c r="G19" s="6" t="str">
        <f t="shared" si="0"/>
        <v/>
      </c>
      <c r="H19" s="7"/>
      <c r="I19" s="4"/>
      <c r="J19" s="4"/>
      <c r="K19" s="4"/>
      <c r="L19" s="4"/>
    </row>
    <row r="20" spans="1:12" ht="21.95" customHeight="1" x14ac:dyDescent="0.25">
      <c r="A20" s="3"/>
      <c r="B20" s="4"/>
      <c r="C20" s="4"/>
      <c r="D20" s="4"/>
      <c r="E20" s="5"/>
      <c r="F20" s="5"/>
      <c r="G20" s="6" t="str">
        <f t="shared" si="0"/>
        <v/>
      </c>
      <c r="H20" s="7"/>
      <c r="I20" s="4"/>
      <c r="J20" s="4"/>
      <c r="K20" s="4"/>
      <c r="L20" s="4"/>
    </row>
    <row r="21" spans="1:12" ht="21.95" customHeight="1" x14ac:dyDescent="0.25">
      <c r="A21" s="3"/>
      <c r="B21" s="4"/>
      <c r="C21" s="4"/>
      <c r="D21" s="4"/>
      <c r="E21" s="5"/>
      <c r="F21" s="5"/>
      <c r="G21" s="6" t="str">
        <f t="shared" si="0"/>
        <v/>
      </c>
      <c r="H21" s="7"/>
      <c r="I21" s="4"/>
      <c r="J21" s="4"/>
      <c r="K21" s="4"/>
      <c r="L21" s="4"/>
    </row>
    <row r="22" spans="1:12" ht="21.95" customHeight="1" x14ac:dyDescent="0.25">
      <c r="A22" s="3"/>
      <c r="B22" s="4"/>
      <c r="C22" s="4"/>
      <c r="D22" s="4"/>
      <c r="E22" s="5"/>
      <c r="F22" s="5"/>
      <c r="G22" s="6" t="str">
        <f t="shared" si="0"/>
        <v/>
      </c>
      <c r="H22" s="7"/>
      <c r="I22" s="4"/>
      <c r="J22" s="4"/>
      <c r="K22" s="4"/>
      <c r="L22" s="4"/>
    </row>
    <row r="23" spans="1:12" ht="21.95" customHeight="1" x14ac:dyDescent="0.25">
      <c r="A23" s="3"/>
      <c r="B23" s="4"/>
      <c r="C23" s="4"/>
      <c r="D23" s="4"/>
      <c r="E23" s="5"/>
      <c r="F23" s="5"/>
      <c r="G23" s="6" t="str">
        <f t="shared" si="0"/>
        <v/>
      </c>
      <c r="H23" s="7"/>
      <c r="I23" s="4"/>
      <c r="J23" s="4"/>
      <c r="K23" s="4"/>
      <c r="L23" s="4"/>
    </row>
    <row r="24" spans="1:12" ht="21.95" customHeight="1" x14ac:dyDescent="0.25">
      <c r="A24" s="3"/>
      <c r="B24" s="4"/>
      <c r="C24" s="4"/>
      <c r="D24" s="4"/>
      <c r="E24" s="5"/>
      <c r="F24" s="5"/>
      <c r="G24" s="6" t="str">
        <f t="shared" si="0"/>
        <v/>
      </c>
      <c r="H24" s="7"/>
      <c r="I24" s="4"/>
      <c r="J24" s="4"/>
      <c r="K24" s="4"/>
      <c r="L24" s="4"/>
    </row>
    <row r="25" spans="1:12" ht="21.95" customHeight="1" x14ac:dyDescent="0.25">
      <c r="A25" s="3"/>
      <c r="B25" s="4"/>
      <c r="C25" s="4"/>
      <c r="D25" s="4"/>
      <c r="E25" s="5"/>
      <c r="F25" s="5"/>
      <c r="G25" s="6" t="str">
        <f t="shared" si="0"/>
        <v/>
      </c>
      <c r="H25" s="7"/>
      <c r="I25" s="4"/>
      <c r="J25" s="4"/>
      <c r="K25" s="4"/>
      <c r="L25" s="4"/>
    </row>
    <row r="26" spans="1:12" ht="21.95" customHeight="1" x14ac:dyDescent="0.25">
      <c r="A26" s="3"/>
      <c r="B26" s="4"/>
      <c r="C26" s="4"/>
      <c r="D26" s="4"/>
      <c r="E26" s="5"/>
      <c r="F26" s="5"/>
      <c r="G26" s="6" t="str">
        <f t="shared" si="0"/>
        <v/>
      </c>
      <c r="H26" s="7"/>
      <c r="I26" s="4"/>
      <c r="J26" s="4"/>
      <c r="K26" s="4"/>
      <c r="L26" s="4"/>
    </row>
    <row r="27" spans="1:12" ht="21.95" customHeight="1" x14ac:dyDescent="0.25">
      <c r="A27" s="3"/>
      <c r="B27" s="4"/>
      <c r="C27" s="4"/>
      <c r="D27" s="4"/>
      <c r="E27" s="5"/>
      <c r="F27" s="5"/>
      <c r="G27" s="6" t="str">
        <f t="shared" si="0"/>
        <v/>
      </c>
      <c r="H27" s="7"/>
      <c r="I27" s="4"/>
      <c r="J27" s="4"/>
      <c r="K27" s="4"/>
      <c r="L27" s="4"/>
    </row>
    <row r="28" spans="1:12" ht="21.95" customHeight="1" x14ac:dyDescent="0.25">
      <c r="A28" s="3"/>
      <c r="B28" s="4"/>
      <c r="C28" s="4"/>
      <c r="D28" s="4"/>
      <c r="E28" s="5"/>
      <c r="F28" s="5"/>
      <c r="G28" s="6" t="str">
        <f t="shared" si="0"/>
        <v/>
      </c>
      <c r="H28" s="7"/>
      <c r="I28" s="4"/>
      <c r="J28" s="4"/>
      <c r="K28" s="4"/>
      <c r="L28" s="4"/>
    </row>
    <row r="29" spans="1:12" ht="21.95" customHeight="1" x14ac:dyDescent="0.25">
      <c r="A29" s="3"/>
      <c r="B29" s="4"/>
      <c r="C29" s="4"/>
      <c r="D29" s="4"/>
      <c r="E29" s="5"/>
      <c r="F29" s="5"/>
      <c r="G29" s="6" t="str">
        <f t="shared" si="0"/>
        <v/>
      </c>
      <c r="H29" s="7"/>
      <c r="I29" s="4"/>
      <c r="J29" s="4"/>
      <c r="K29" s="4"/>
      <c r="L29" s="4"/>
    </row>
    <row r="30" spans="1:12" ht="21.95" customHeight="1" x14ac:dyDescent="0.25">
      <c r="A30" s="3"/>
      <c r="B30" s="4"/>
      <c r="C30" s="4"/>
      <c r="D30" s="4"/>
      <c r="E30" s="5"/>
      <c r="F30" s="5"/>
      <c r="G30" s="6" t="str">
        <f t="shared" si="0"/>
        <v/>
      </c>
      <c r="H30" s="7"/>
      <c r="I30" s="4"/>
      <c r="J30" s="4"/>
      <c r="K30" s="4"/>
      <c r="L30" s="4"/>
    </row>
    <row r="31" spans="1:12" ht="21.95" customHeight="1" x14ac:dyDescent="0.25">
      <c r="A31" s="3"/>
      <c r="B31" s="4"/>
      <c r="C31" s="4"/>
      <c r="D31" s="4"/>
      <c r="E31" s="5"/>
      <c r="F31" s="5"/>
      <c r="G31" s="6" t="str">
        <f t="shared" si="0"/>
        <v/>
      </c>
      <c r="H31" s="7"/>
      <c r="I31" s="4"/>
      <c r="J31" s="4"/>
      <c r="K31" s="4"/>
      <c r="L31" s="4"/>
    </row>
    <row r="32" spans="1:12" ht="21.95" customHeight="1" x14ac:dyDescent="0.25">
      <c r="A32" s="3"/>
      <c r="B32" s="4"/>
      <c r="C32" s="4"/>
      <c r="D32" s="4"/>
      <c r="E32" s="5"/>
      <c r="F32" s="5"/>
      <c r="G32" s="6" t="str">
        <f t="shared" si="0"/>
        <v/>
      </c>
      <c r="H32" s="7"/>
      <c r="I32" s="4"/>
      <c r="J32" s="4"/>
      <c r="K32" s="4"/>
      <c r="L32" s="4"/>
    </row>
    <row r="34" spans="1:12" ht="26.1" customHeight="1" x14ac:dyDescent="0.25">
      <c r="A34" s="8" t="s">
        <v>118</v>
      </c>
      <c r="B34" s="9" t="str">
        <f>COUNTA(B3:B32)&amp;" attività"</f>
        <v>14 attività</v>
      </c>
      <c r="C34" s="10"/>
      <c r="D34" s="10"/>
      <c r="E34" s="10"/>
      <c r="F34" s="10"/>
      <c r="G34" s="11">
        <f>IFERROR(SUM(G3:G32),0)</f>
        <v>0</v>
      </c>
      <c r="H34" s="12">
        <f>IFERROR(AVERAGE(H3:H32),0)</f>
        <v>0.22142857142857145</v>
      </c>
      <c r="I34" s="10"/>
      <c r="J34" s="10"/>
      <c r="K34" s="10"/>
      <c r="L34" s="10"/>
    </row>
  </sheetData>
  <mergeCells count="1">
    <mergeCell ref="A1:L1"/>
  </mergeCells>
  <conditionalFormatting sqref="A3:L32">
    <cfRule type="expression" dxfId="7" priority="1">
      <formula>AND(ISNUMBER($F3),$F3&lt;TODAY(),N($H3)&lt;1,$I3&lt;&gt;"Completato")</formula>
    </cfRule>
    <cfRule type="expression" dxfId="6" priority="2">
      <formula>$I3="Completato"</formula>
    </cfRule>
    <cfRule type="expression" dxfId="5" priority="3">
      <formula>$I3="In corso"</formula>
    </cfRule>
  </conditionalFormatting>
  <dataValidations count="3">
    <dataValidation type="list" allowBlank="1" sqref="I3 I4 I5 I6 I7 I8 I9 I10 I11 I12 I13 I14 I15 I16 I17 I18 I19 I20 I21 I22 I23 I24 I25 I26 I27 I28 I29 I30 I31 I32" xr:uid="{00000000-0002-0000-0100-000000000000}">
      <formula1>"Da iniziare,In corso,Completato"</formula1>
    </dataValidation>
    <dataValidation type="list" allowBlank="1" sqref="C3 C4 C5 C6 C7 C8 C9 C10 C11 C12 C13 C14 C15 C16 C17 C18 C19 C20 C21 C22 C23 C24 C25 C26 C27 C28 C29 C30 C31 C32" xr:uid="{00000000-0002-0000-0100-000001000000}">
      <formula1>"Avvio,Analisi,Approvvigionamento,Realizzazione,Test,Rilascio,Chiusura"</formula1>
    </dataValidation>
    <dataValidation type="list" allowBlank="1" sqref="J3 J4 J5 J6 J7 J8 J9 J10 J11 J12 J13 J14 J15 J16 J17 J18 J19 J20 J21 J22 J23 J24 J25 J26 J27 J28 J29 J30 J31 J32" xr:uid="{00000000-0002-0000-0100-000002000000}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workbookViewId="0">
      <selection activeCell="H8" sqref="H8"/>
    </sheetView>
  </sheetViews>
  <sheetFormatPr defaultRowHeight="15" x14ac:dyDescent="0.25"/>
  <cols>
    <col min="1" max="1" width="8" customWidth="1"/>
    <col min="2" max="2" width="34" customWidth="1"/>
    <col min="3" max="3" width="16" customWidth="1"/>
    <col min="4" max="4" width="10" customWidth="1"/>
    <col min="5" max="17" width="9" customWidth="1"/>
  </cols>
  <sheetData>
    <row r="1" spans="1:17" ht="32.1" customHeight="1" x14ac:dyDescent="0.25">
      <c r="A1" s="35" t="s">
        <v>119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.95" customHeight="1" x14ac:dyDescent="0.25">
      <c r="A2" s="36" t="s">
        <v>120</v>
      </c>
      <c r="B2" s="32"/>
      <c r="C2" s="13" t="s">
        <v>45</v>
      </c>
      <c r="D2" s="14" t="s">
        <v>121</v>
      </c>
      <c r="E2" s="15" t="s">
        <v>47</v>
      </c>
      <c r="F2" s="16" t="s">
        <v>122</v>
      </c>
      <c r="G2" s="17" t="s">
        <v>123</v>
      </c>
    </row>
    <row r="3" spans="1:17" ht="21.95" customHeight="1" x14ac:dyDescent="0.25">
      <c r="A3" s="2" t="s">
        <v>30</v>
      </c>
      <c r="B3" s="2" t="s">
        <v>31</v>
      </c>
      <c r="C3" s="2" t="s">
        <v>33</v>
      </c>
      <c r="D3" s="2" t="s">
        <v>37</v>
      </c>
      <c r="E3" s="2" t="s">
        <v>124</v>
      </c>
      <c r="F3" s="2" t="s">
        <v>125</v>
      </c>
      <c r="G3" s="2" t="s">
        <v>126</v>
      </c>
      <c r="H3" s="2" t="s">
        <v>127</v>
      </c>
      <c r="I3" s="2" t="s">
        <v>128</v>
      </c>
      <c r="J3" s="2" t="s">
        <v>129</v>
      </c>
      <c r="K3" s="2" t="s">
        <v>130</v>
      </c>
      <c r="L3" s="2" t="s">
        <v>131</v>
      </c>
      <c r="M3" s="2" t="s">
        <v>132</v>
      </c>
      <c r="N3" s="2" t="s">
        <v>133</v>
      </c>
      <c r="O3" s="2" t="s">
        <v>134</v>
      </c>
      <c r="P3" s="2" t="s">
        <v>135</v>
      </c>
      <c r="Q3" s="2" t="s">
        <v>136</v>
      </c>
    </row>
    <row r="4" spans="1:17" ht="20.100000000000001" customHeight="1" x14ac:dyDescent="0.25">
      <c r="D4" s="14" t="s">
        <v>137</v>
      </c>
      <c r="E4" s="18">
        <f>$C$2+0*7</f>
        <v>46174</v>
      </c>
      <c r="F4" s="18">
        <f>$C$2+1*7</f>
        <v>46181</v>
      </c>
      <c r="G4" s="18">
        <f>$C$2+2*7</f>
        <v>46188</v>
      </c>
      <c r="H4" s="18">
        <f>$C$2+3*7</f>
        <v>46195</v>
      </c>
      <c r="I4" s="18">
        <f>$C$2+4*7</f>
        <v>46202</v>
      </c>
      <c r="J4" s="18">
        <f>$C$2+5*7</f>
        <v>46209</v>
      </c>
      <c r="K4" s="18">
        <f>$C$2+6*7</f>
        <v>46216</v>
      </c>
      <c r="L4" s="18">
        <f>$C$2+7*7</f>
        <v>46223</v>
      </c>
      <c r="M4" s="18">
        <f>$C$2+8*7</f>
        <v>46230</v>
      </c>
      <c r="N4" s="18">
        <f>$C$2+9*7</f>
        <v>46237</v>
      </c>
      <c r="O4" s="18">
        <f>$C$2+10*7</f>
        <v>46244</v>
      </c>
      <c r="P4" s="18">
        <f>$C$2+11*7</f>
        <v>46251</v>
      </c>
      <c r="Q4" s="18">
        <f>$C$2+12*7</f>
        <v>46258</v>
      </c>
    </row>
    <row r="5" spans="1:17" ht="21.95" customHeight="1" x14ac:dyDescent="0.25">
      <c r="A5" s="19">
        <f>IF('1 Attività'!A3="","",'1 Attività'!A3)</f>
        <v>1</v>
      </c>
      <c r="B5" s="20" t="str">
        <f>IF('1 Attività'!B3="","",'1 Attività'!B3)</f>
        <v>Kick-off e perimetro del progetto</v>
      </c>
      <c r="C5" s="20" t="str">
        <f>IF('1 Attività'!D3="","",'1 Attività'!D3)</f>
        <v>Project manager</v>
      </c>
      <c r="D5" s="21">
        <f>IF('1 Attività'!B3="","",N('1 Attività'!H3))</f>
        <v>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1.95" customHeight="1" x14ac:dyDescent="0.25">
      <c r="A6" s="19">
        <f>IF('1 Attività'!A4="","",'1 Attività'!A4)</f>
        <v>2</v>
      </c>
      <c r="B6" s="20" t="str">
        <f>IF('1 Attività'!B4="","",'1 Attività'!B4)</f>
        <v>Censimento postazioni e applicativi</v>
      </c>
      <c r="C6" s="20" t="str">
        <f>IF('1 Attività'!D4="","",'1 Attività'!D4)</f>
        <v>IT Manager</v>
      </c>
      <c r="D6" s="21">
        <f>IF('1 Attività'!B4="","",N('1 Attività'!H4))</f>
        <v>1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21.95" customHeight="1" x14ac:dyDescent="0.25">
      <c r="A7" s="19">
        <f>IF('1 Attività'!A5="","",'1 Attività'!A5)</f>
        <v>3</v>
      </c>
      <c r="B7" s="20" t="str">
        <f>IF('1 Attività'!B5="","",'1 Attività'!B5)</f>
        <v>Progetto rete e cablaggio nuova sede</v>
      </c>
      <c r="C7" s="20" t="str">
        <f>IF('1 Attività'!D5="","",'1 Attività'!D5)</f>
        <v>Consulente IT</v>
      </c>
      <c r="D7" s="21">
        <f>IF('1 Attività'!B5="","",N('1 Attività'!H5))</f>
        <v>0.7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1.95" customHeight="1" x14ac:dyDescent="0.25">
      <c r="A8" s="19">
        <f>IF('1 Attività'!A6="","",'1 Attività'!A6)</f>
        <v>4</v>
      </c>
      <c r="B8" s="20" t="str">
        <f>IF('1 Attività'!B6="","",'1 Attività'!B6)</f>
        <v>Approvazione budget e fornitori</v>
      </c>
      <c r="C8" s="20" t="str">
        <f>IF('1 Attività'!D6="","",'1 Attività'!D6)</f>
        <v>Direzione</v>
      </c>
      <c r="D8" s="21">
        <f>IF('1 Attività'!B6="","",N('1 Attività'!H6))</f>
        <v>0.4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21.95" customHeight="1" x14ac:dyDescent="0.25">
      <c r="A9" s="19">
        <f>IF('1 Attività'!A7="","",'1 Attività'!A7)</f>
        <v>5</v>
      </c>
      <c r="B9" s="20" t="str">
        <f>IF('1 Attività'!B7="","",'1 Attività'!B7)</f>
        <v>Ordine hardware e licenze Microsoft 365</v>
      </c>
      <c r="C9" s="20" t="str">
        <f>IF('1 Attività'!D7="","",'1 Attività'!D7)</f>
        <v>Ufficio acquisti</v>
      </c>
      <c r="D9" s="21">
        <f>IF('1 Attività'!B7="","",N('1 Attività'!H7))</f>
        <v>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1.95" customHeight="1" x14ac:dyDescent="0.25">
      <c r="A10" s="19">
        <f>IF('1 Attività'!A8="","",'1 Attività'!A8)</f>
        <v>6</v>
      </c>
      <c r="B10" s="20" t="str">
        <f>IF('1 Attività'!B8="","",'1 Attività'!B8)</f>
        <v>Posa cablaggio e apparati di rete</v>
      </c>
      <c r="C10" s="20" t="str">
        <f>IF('1 Attività'!D8="","",'1 Attività'!D8)</f>
        <v>Fornitore reti</v>
      </c>
      <c r="D10" s="21">
        <f>IF('1 Attività'!B8="","",N('1 Attività'!H8))</f>
        <v>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21.95" customHeight="1" x14ac:dyDescent="0.25">
      <c r="A11" s="19">
        <f>IF('1 Attività'!A9="","",'1 Attività'!A9)</f>
        <v>7</v>
      </c>
      <c r="B11" s="20" t="str">
        <f>IF('1 Attività'!B9="","",'1 Attività'!B9)</f>
        <v>Configurazione server e backup</v>
      </c>
      <c r="C11" s="20" t="str">
        <f>IF('1 Attività'!D9="","",'1 Attività'!D9)</f>
        <v>Sistemista</v>
      </c>
      <c r="D11" s="21">
        <f>IF('1 Attività'!B9="","",N('1 Attività'!H9))</f>
        <v>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21.95" customHeight="1" x14ac:dyDescent="0.25">
      <c r="A12" s="19">
        <f>IF('1 Attività'!A10="","",'1 Attività'!A10)</f>
        <v>8</v>
      </c>
      <c r="B12" s="20" t="str">
        <f>IF('1 Attività'!B10="","",'1 Attività'!B10)</f>
        <v>Preparazione postazioni di lavoro</v>
      </c>
      <c r="C12" s="20" t="str">
        <f>IF('1 Attività'!D10="","",'1 Attività'!D10)</f>
        <v>IT Manager</v>
      </c>
      <c r="D12" s="21">
        <f>IF('1 Attività'!B10="","",N('1 Attività'!H10))</f>
        <v>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21.95" customHeight="1" x14ac:dyDescent="0.25">
      <c r="A13" s="19">
        <f>IF('1 Attività'!A11="","",'1 Attività'!A11)</f>
        <v>9</v>
      </c>
      <c r="B13" s="20" t="str">
        <f>IF('1 Attività'!B11="","",'1 Attività'!B11)</f>
        <v>Migrazione dati e caselle di posta</v>
      </c>
      <c r="C13" s="20" t="str">
        <f>IF('1 Attività'!D11="","",'1 Attività'!D11)</f>
        <v>Sistemista</v>
      </c>
      <c r="D13" s="21">
        <f>IF('1 Attività'!B11="","",N('1 Attività'!H11))</f>
        <v>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21.95" customHeight="1" x14ac:dyDescent="0.25">
      <c r="A14" s="19">
        <f>IF('1 Attività'!A12="","",'1 Attività'!A12)</f>
        <v>10</v>
      </c>
      <c r="B14" s="20" t="str">
        <f>IF('1 Attività'!B12="","",'1 Attività'!B12)</f>
        <v>Test rete, applicativi e stampe</v>
      </c>
      <c r="C14" s="20" t="str">
        <f>IF('1 Attività'!D12="","",'1 Attività'!D12)</f>
        <v>IT Manager</v>
      </c>
      <c r="D14" s="21">
        <f>IF('1 Attività'!B12="","",N('1 Attività'!H12))</f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21.95" customHeight="1" x14ac:dyDescent="0.25">
      <c r="A15" s="19">
        <f>IF('1 Attività'!A13="","",'1 Attività'!A13)</f>
        <v>11</v>
      </c>
      <c r="B15" s="20" t="str">
        <f>IF('1 Attività'!B13="","",'1 Attività'!B13)</f>
        <v>Formazione del personale</v>
      </c>
      <c r="C15" s="20" t="str">
        <f>IF('1 Attività'!D13="","",'1 Attività'!D13)</f>
        <v>Consulente IT</v>
      </c>
      <c r="D15" s="21">
        <f>IF('1 Attività'!B13="","",N('1 Attività'!H13))</f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ht="21.95" customHeight="1" x14ac:dyDescent="0.25">
      <c r="A16" s="19">
        <f>IF('1 Attività'!A14="","",'1 Attività'!A14)</f>
        <v>12</v>
      </c>
      <c r="B16" s="20" t="str">
        <f>IF('1 Attività'!B14="","",'1 Attività'!B14)</f>
        <v>Trasloco e go-live nuova sede</v>
      </c>
      <c r="C16" s="20" t="str">
        <f>IF('1 Attività'!D14="","",'1 Attività'!D14)</f>
        <v>Project manager</v>
      </c>
      <c r="D16" s="21">
        <f>IF('1 Attività'!B14="","",N('1 Attività'!H14))</f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1.95" customHeight="1" x14ac:dyDescent="0.25">
      <c r="A17" s="19">
        <f>IF('1 Attività'!A15="","",'1 Attività'!A15)</f>
        <v>13</v>
      </c>
      <c r="B17" s="20" t="str">
        <f>IF('1 Attività'!B15="","",'1 Attività'!B15)</f>
        <v>Presidio post go-live</v>
      </c>
      <c r="C17" s="20" t="str">
        <f>IF('1 Attività'!D15="","",'1 Attività'!D15)</f>
        <v>IT Manager</v>
      </c>
      <c r="D17" s="21">
        <f>IF('1 Attività'!B15="","",N('1 Attività'!H15))</f>
        <v>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ht="21.95" customHeight="1" x14ac:dyDescent="0.25">
      <c r="A18" s="19">
        <f>IF('1 Attività'!A16="","",'1 Attività'!A16)</f>
        <v>14</v>
      </c>
      <c r="B18" s="20" t="str">
        <f>IF('1 Attività'!B16="","",'1 Attività'!B16)</f>
        <v>Chiusura progetto e lezioni apprese</v>
      </c>
      <c r="C18" s="20" t="str">
        <f>IF('1 Attività'!D16="","",'1 Attività'!D16)</f>
        <v>Project manager</v>
      </c>
      <c r="D18" s="21">
        <f>IF('1 Attività'!B16="","",N('1 Attività'!H16))</f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21.95" customHeight="1" x14ac:dyDescent="0.25">
      <c r="A19" s="19" t="str">
        <f>IF('1 Attività'!A17="","",'1 Attività'!A17)</f>
        <v/>
      </c>
      <c r="B19" s="20" t="str">
        <f>IF('1 Attività'!B17="","",'1 Attività'!B17)</f>
        <v/>
      </c>
      <c r="C19" s="20" t="str">
        <f>IF('1 Attività'!D17="","",'1 Attività'!D17)</f>
        <v/>
      </c>
      <c r="D19" s="21" t="str">
        <f>IF('1 Attività'!B17="","",N('1 Attività'!H17))</f>
        <v/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ht="21.95" customHeight="1" x14ac:dyDescent="0.25">
      <c r="A20" s="19" t="str">
        <f>IF('1 Attività'!A18="","",'1 Attività'!A18)</f>
        <v/>
      </c>
      <c r="B20" s="20" t="str">
        <f>IF('1 Attività'!B18="","",'1 Attività'!B18)</f>
        <v/>
      </c>
      <c r="C20" s="20" t="str">
        <f>IF('1 Attività'!D18="","",'1 Attività'!D18)</f>
        <v/>
      </c>
      <c r="D20" s="21" t="str">
        <f>IF('1 Attività'!B18="","",N('1 Attività'!H18))</f>
        <v/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21.95" customHeight="1" x14ac:dyDescent="0.25">
      <c r="A21" s="19" t="str">
        <f>IF('1 Attività'!A19="","",'1 Attività'!A19)</f>
        <v/>
      </c>
      <c r="B21" s="20" t="str">
        <f>IF('1 Attività'!B19="","",'1 Attività'!B19)</f>
        <v/>
      </c>
      <c r="C21" s="20" t="str">
        <f>IF('1 Attività'!D19="","",'1 Attività'!D19)</f>
        <v/>
      </c>
      <c r="D21" s="21" t="str">
        <f>IF('1 Attività'!B19="","",N('1 Attività'!H19))</f>
        <v/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ht="21.95" customHeight="1" x14ac:dyDescent="0.25">
      <c r="A22" s="19" t="str">
        <f>IF('1 Attività'!A20="","",'1 Attività'!A20)</f>
        <v/>
      </c>
      <c r="B22" s="20" t="str">
        <f>IF('1 Attività'!B20="","",'1 Attività'!B20)</f>
        <v/>
      </c>
      <c r="C22" s="20" t="str">
        <f>IF('1 Attività'!D20="","",'1 Attività'!D20)</f>
        <v/>
      </c>
      <c r="D22" s="21" t="str">
        <f>IF('1 Attività'!B20="","",N('1 Attività'!H20))</f>
        <v/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21.95" customHeight="1" x14ac:dyDescent="0.25">
      <c r="A23" s="19" t="str">
        <f>IF('1 Attività'!A21="","",'1 Attività'!A21)</f>
        <v/>
      </c>
      <c r="B23" s="20" t="str">
        <f>IF('1 Attività'!B21="","",'1 Attività'!B21)</f>
        <v/>
      </c>
      <c r="C23" s="20" t="str">
        <f>IF('1 Attività'!D21="","",'1 Attività'!D21)</f>
        <v/>
      </c>
      <c r="D23" s="21" t="str">
        <f>IF('1 Attività'!B21="","",N('1 Attività'!H21))</f>
        <v/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21.95" customHeight="1" x14ac:dyDescent="0.25">
      <c r="A24" s="19" t="str">
        <f>IF('1 Attività'!A22="","",'1 Attività'!A22)</f>
        <v/>
      </c>
      <c r="B24" s="20" t="str">
        <f>IF('1 Attività'!B22="","",'1 Attività'!B22)</f>
        <v/>
      </c>
      <c r="C24" s="20" t="str">
        <f>IF('1 Attività'!D22="","",'1 Attività'!D22)</f>
        <v/>
      </c>
      <c r="D24" s="21" t="str">
        <f>IF('1 Attività'!B22="","",N('1 Attività'!H22))</f>
        <v/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ht="21.95" customHeight="1" x14ac:dyDescent="0.25">
      <c r="A25" s="19" t="str">
        <f>IF('1 Attività'!A23="","",'1 Attività'!A23)</f>
        <v/>
      </c>
      <c r="B25" s="20" t="str">
        <f>IF('1 Attività'!B23="","",'1 Attività'!B23)</f>
        <v/>
      </c>
      <c r="C25" s="20" t="str">
        <f>IF('1 Attività'!D23="","",'1 Attività'!D23)</f>
        <v/>
      </c>
      <c r="D25" s="21" t="str">
        <f>IF('1 Attività'!B23="","",N('1 Attività'!H23))</f>
        <v/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1.95" customHeight="1" x14ac:dyDescent="0.25">
      <c r="A26" s="19" t="str">
        <f>IF('1 Attività'!A24="","",'1 Attività'!A24)</f>
        <v/>
      </c>
      <c r="B26" s="20" t="str">
        <f>IF('1 Attività'!B24="","",'1 Attività'!B24)</f>
        <v/>
      </c>
      <c r="C26" s="20" t="str">
        <f>IF('1 Attività'!D24="","",'1 Attività'!D24)</f>
        <v/>
      </c>
      <c r="D26" s="21" t="str">
        <f>IF('1 Attività'!B24="","",N('1 Attività'!H24))</f>
        <v/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21.95" customHeight="1" x14ac:dyDescent="0.25">
      <c r="A27" s="19" t="str">
        <f>IF('1 Attività'!A25="","",'1 Attività'!A25)</f>
        <v/>
      </c>
      <c r="B27" s="20" t="str">
        <f>IF('1 Attività'!B25="","",'1 Attività'!B25)</f>
        <v/>
      </c>
      <c r="C27" s="20" t="str">
        <f>IF('1 Attività'!D25="","",'1 Attività'!D25)</f>
        <v/>
      </c>
      <c r="D27" s="21" t="str">
        <f>IF('1 Attività'!B25="","",N('1 Attività'!H25))</f>
        <v/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1.95" customHeight="1" x14ac:dyDescent="0.25">
      <c r="A28" s="19" t="str">
        <f>IF('1 Attività'!A26="","",'1 Attività'!A26)</f>
        <v/>
      </c>
      <c r="B28" s="20" t="str">
        <f>IF('1 Attività'!B26="","",'1 Attività'!B26)</f>
        <v/>
      </c>
      <c r="C28" s="20" t="str">
        <f>IF('1 Attività'!D26="","",'1 Attività'!D26)</f>
        <v/>
      </c>
      <c r="D28" s="21" t="str">
        <f>IF('1 Attività'!B26="","",N('1 Attività'!H26))</f>
        <v/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ht="21.95" customHeight="1" x14ac:dyDescent="0.25">
      <c r="A29" s="19" t="str">
        <f>IF('1 Attività'!A27="","",'1 Attività'!A27)</f>
        <v/>
      </c>
      <c r="B29" s="20" t="str">
        <f>IF('1 Attività'!B27="","",'1 Attività'!B27)</f>
        <v/>
      </c>
      <c r="C29" s="20" t="str">
        <f>IF('1 Attività'!D27="","",'1 Attività'!D27)</f>
        <v/>
      </c>
      <c r="D29" s="21" t="str">
        <f>IF('1 Attività'!B27="","",N('1 Attività'!H27))</f>
        <v/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ht="21.95" customHeight="1" x14ac:dyDescent="0.25">
      <c r="A30" s="19" t="str">
        <f>IF('1 Attività'!A28="","",'1 Attività'!A28)</f>
        <v/>
      </c>
      <c r="B30" s="20" t="str">
        <f>IF('1 Attività'!B28="","",'1 Attività'!B28)</f>
        <v/>
      </c>
      <c r="C30" s="20" t="str">
        <f>IF('1 Attività'!D28="","",'1 Attività'!D28)</f>
        <v/>
      </c>
      <c r="D30" s="21" t="str">
        <f>IF('1 Attività'!B28="","",N('1 Attività'!H28))</f>
        <v/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21.95" customHeight="1" x14ac:dyDescent="0.25">
      <c r="A31" s="19" t="str">
        <f>IF('1 Attività'!A29="","",'1 Attività'!A29)</f>
        <v/>
      </c>
      <c r="B31" s="20" t="str">
        <f>IF('1 Attività'!B29="","",'1 Attività'!B29)</f>
        <v/>
      </c>
      <c r="C31" s="20" t="str">
        <f>IF('1 Attività'!D29="","",'1 Attività'!D29)</f>
        <v/>
      </c>
      <c r="D31" s="21" t="str">
        <f>IF('1 Attività'!B29="","",N('1 Attività'!H29))</f>
        <v/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21.95" customHeight="1" x14ac:dyDescent="0.25">
      <c r="A32" s="19" t="str">
        <f>IF('1 Attività'!A30="","",'1 Attività'!A30)</f>
        <v/>
      </c>
      <c r="B32" s="20" t="str">
        <f>IF('1 Attività'!B30="","",'1 Attività'!B30)</f>
        <v/>
      </c>
      <c r="C32" s="20" t="str">
        <f>IF('1 Attività'!D30="","",'1 Attività'!D30)</f>
        <v/>
      </c>
      <c r="D32" s="21" t="str">
        <f>IF('1 Attività'!B30="","",N('1 Attività'!H30))</f>
        <v/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21.95" customHeight="1" x14ac:dyDescent="0.25">
      <c r="A33" s="19" t="str">
        <f>IF('1 Attività'!A31="","",'1 Attività'!A31)</f>
        <v/>
      </c>
      <c r="B33" s="20" t="str">
        <f>IF('1 Attività'!B31="","",'1 Attività'!B31)</f>
        <v/>
      </c>
      <c r="C33" s="20" t="str">
        <f>IF('1 Attività'!D31="","",'1 Attività'!D31)</f>
        <v/>
      </c>
      <c r="D33" s="21" t="str">
        <f>IF('1 Attività'!B31="","",N('1 Attività'!H31))</f>
        <v/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21.95" customHeight="1" x14ac:dyDescent="0.25">
      <c r="A34" s="19" t="str">
        <f>IF('1 Attività'!A32="","",'1 Attività'!A32)</f>
        <v/>
      </c>
      <c r="B34" s="20" t="str">
        <f>IF('1 Attività'!B32="","",'1 Attività'!B32)</f>
        <v/>
      </c>
      <c r="C34" s="20" t="str">
        <f>IF('1 Attività'!D32="","",'1 Attività'!D32)</f>
        <v/>
      </c>
      <c r="D34" s="21" t="str">
        <f>IF('1 Attività'!B32="","",N('1 Attività'!H32))</f>
        <v/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6" spans="1:17" x14ac:dyDescent="0.25">
      <c r="A36" s="37" t="s">
        <v>138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</sheetData>
  <mergeCells count="3">
    <mergeCell ref="A2:B2"/>
    <mergeCell ref="A1:Q1"/>
    <mergeCell ref="A36:Q36"/>
  </mergeCell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200-000001000000}">
            <xm:f>AND(AND(ISNUMBER('1 Attività'!$E3),ISNUMBER('1 Attività'!$F3),'1 Attività'!$F3&gt;=E$4,'1 Attività'!$E3&lt;=E$4+6),'1 Attività'!$F3&lt;TODAY(),N('1 Attività'!$H3)&lt;1)</xm:f>
            <x14:dxf>
              <fill>
                <patternFill patternType="solid">
                  <fgColor rgb="FFFFE0E0"/>
                  <bgColor rgb="FFFFE0E0"/>
                </patternFill>
              </fill>
            </x14:dxf>
          </x14:cfRule>
          <x14:cfRule type="expression" priority="2" id="{00000000-000E-0000-0200-000002000000}">
            <xm:f>AND(AND(ISNUMBER('1 Attività'!$E3),ISNUMBER('1 Attività'!$F3),'1 Attività'!$F3&gt;=E$4,'1 Attività'!$E3&lt;=E$4+6),INT(MAX(0,E$4-'1 Attività'!$E3)/7)&lt;ROUND((INT(('1 Attività'!$F3-'1 Attività'!$E3)/7)+1)*N('1 Attività'!$H3),0))</xm:f>
            <x14:dxf>
              <fill>
                <patternFill patternType="solid">
                  <fgColor rgb="FF005FCC"/>
                  <bgColor rgb="FF005FCC"/>
                </patternFill>
              </fill>
            </x14:dxf>
          </x14:cfRule>
          <x14:cfRule type="expression" priority="3" id="{00000000-000E-0000-0200-000003000000}">
            <xm:f>AND(ISNUMBER('1 Attività'!$E3),ISNUMBER('1 Attività'!$F3),'1 Attività'!$F3&gt;=E$4,'1 Attività'!$E3&lt;=E$4+6)</xm:f>
            <x14:dxf>
              <fill>
                <patternFill patternType="solid">
                  <fgColor rgb="FFEAF4FF"/>
                  <bgColor rgb="FFEAF4FF"/>
                </patternFill>
              </fill>
            </x14:dxf>
          </x14:cfRule>
          <xm:sqref>E5:Q34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workbookViewId="0">
      <selection activeCell="B17" sqref="B17"/>
    </sheetView>
  </sheetViews>
  <sheetFormatPr defaultRowHeight="15" x14ac:dyDescent="0.25"/>
  <cols>
    <col min="1" max="1" width="40" customWidth="1"/>
    <col min="2" max="3" width="18" customWidth="1"/>
    <col min="4" max="4" width="22" customWidth="1"/>
  </cols>
  <sheetData>
    <row r="1" spans="1:4" ht="32.1" customHeight="1" x14ac:dyDescent="0.25">
      <c r="A1" s="35" t="s">
        <v>139</v>
      </c>
      <c r="B1" s="32"/>
      <c r="C1" s="32"/>
      <c r="D1" s="32"/>
    </row>
    <row r="3" spans="1:4" x14ac:dyDescent="0.25">
      <c r="A3" s="23" t="s">
        <v>140</v>
      </c>
      <c r="B3" s="24">
        <f ca="1">TODAY()</f>
        <v>46164</v>
      </c>
    </row>
    <row r="5" spans="1:4" ht="15.75" x14ac:dyDescent="0.25">
      <c r="A5" s="25" t="s">
        <v>141</v>
      </c>
    </row>
    <row r="6" spans="1:4" ht="24" customHeight="1" x14ac:dyDescent="0.25">
      <c r="A6" s="23" t="s">
        <v>142</v>
      </c>
      <c r="B6" s="6">
        <f>COUNTA('1 Attività'!B3:B32)</f>
        <v>14</v>
      </c>
    </row>
    <row r="7" spans="1:4" ht="24" customHeight="1" x14ac:dyDescent="0.25">
      <c r="A7" s="23" t="s">
        <v>143</v>
      </c>
      <c r="B7" s="26">
        <f>IFERROR(AVERAGE('1 Attività'!H3:H32),0)</f>
        <v>0.22142857142857145</v>
      </c>
    </row>
    <row r="8" spans="1:4" ht="24" customHeight="1" x14ac:dyDescent="0.25">
      <c r="A8" s="23" t="s">
        <v>144</v>
      </c>
      <c r="B8" s="27">
        <f>IFERROR(MIN('1 Attività'!E3:E32),"")</f>
        <v>0</v>
      </c>
    </row>
    <row r="9" spans="1:4" ht="24" customHeight="1" x14ac:dyDescent="0.25">
      <c r="A9" s="23" t="s">
        <v>145</v>
      </c>
      <c r="B9" s="27">
        <f>IFERROR(MAX('1 Attività'!F3:F32),"")</f>
        <v>0</v>
      </c>
    </row>
    <row r="10" spans="1:4" ht="24" customHeight="1" x14ac:dyDescent="0.25">
      <c r="A10" s="23" t="s">
        <v>146</v>
      </c>
      <c r="B10" s="6">
        <f>IFERROR(MAX('1 Attività'!F3:F32)-MIN('1 Attività'!E3:E32)+1,"")</f>
        <v>1</v>
      </c>
    </row>
    <row r="13" spans="1:4" ht="15.75" x14ac:dyDescent="0.25">
      <c r="A13" s="25" t="s">
        <v>147</v>
      </c>
    </row>
    <row r="14" spans="1:4" ht="27.95" customHeight="1" x14ac:dyDescent="0.25">
      <c r="A14" s="2" t="s">
        <v>38</v>
      </c>
      <c r="B14" s="2" t="s">
        <v>148</v>
      </c>
      <c r="C14" s="2" t="s">
        <v>149</v>
      </c>
    </row>
    <row r="15" spans="1:4" ht="24" customHeight="1" x14ac:dyDescent="0.25">
      <c r="A15" s="23" t="s">
        <v>74</v>
      </c>
      <c r="B15" s="6">
        <f>COUNTIF('1 Attività'!I3:I32,"Da iniziare")</f>
        <v>10</v>
      </c>
      <c r="C15" s="21">
        <f>IFERROR(B15/$B$6,0)</f>
        <v>0.7142857142857143</v>
      </c>
    </row>
    <row r="16" spans="1:4" ht="24" customHeight="1" x14ac:dyDescent="0.25">
      <c r="A16" s="28" t="s">
        <v>61</v>
      </c>
      <c r="B16" s="6">
        <f>COUNTIF('1 Attività'!I3:I32,"In corso")</f>
        <v>2</v>
      </c>
      <c r="C16" s="21">
        <f>IFERROR(B16/$B$6,0)</f>
        <v>0.14285714285714285</v>
      </c>
    </row>
    <row r="17" spans="1:4" ht="24" customHeight="1" x14ac:dyDescent="0.25">
      <c r="A17" s="29" t="s">
        <v>47</v>
      </c>
      <c r="B17" s="6">
        <f>COUNTIF('1 Attività'!I3:I32,"Completato")</f>
        <v>2</v>
      </c>
      <c r="C17" s="21">
        <f>IFERROR(B17/$B$6,0)</f>
        <v>0.14285714285714285</v>
      </c>
    </row>
    <row r="18" spans="1:4" ht="24" customHeight="1" x14ac:dyDescent="0.25">
      <c r="A18" s="30" t="s">
        <v>150</v>
      </c>
      <c r="B18" s="6">
        <f ca="1">SUMPRODUCT((ISNUMBER('1 Attività'!F3:F32))*('1 Attività'!F3:F32&lt;TODAY())*(N('1 Attività'!H3:H32)&lt;1)*('1 Attività'!I3:I32&lt;&gt;"Completato"))</f>
        <v>0</v>
      </c>
      <c r="C18" s="21">
        <f ca="1">IFERROR(B18/$B$6,0)</f>
        <v>0</v>
      </c>
    </row>
    <row r="21" spans="1:4" ht="15.75" x14ac:dyDescent="0.25">
      <c r="A21" s="25" t="s">
        <v>151</v>
      </c>
    </row>
    <row r="22" spans="1:4" ht="27.95" customHeight="1" x14ac:dyDescent="0.25">
      <c r="A22" s="2" t="s">
        <v>39</v>
      </c>
      <c r="B22" s="2" t="s">
        <v>35</v>
      </c>
      <c r="C22" s="2" t="s">
        <v>37</v>
      </c>
      <c r="D22" s="2" t="s">
        <v>38</v>
      </c>
    </row>
    <row r="23" spans="1:4" ht="21.95" customHeight="1" x14ac:dyDescent="0.25">
      <c r="A23" s="23">
        <f>IFERROR(INDEX('1 Attività'!$B$3:$B$32,SMALL(IF('1 Attività'!$J$3:$J$32="Sì",ROW('1 Attività'!$J$3:$J$32)-ROW('1 Attività'!$J$3)+1),1)),"")</f>
        <v>0</v>
      </c>
      <c r="B23" s="27">
        <f>IFERROR(INDEX('1 Attività'!$F$3:$F$32,SMALL(IF('1 Attività'!$J$3:$J$32="Sì",ROW('1 Attività'!$J$3:$J$32)-ROW('1 Attività'!$J$3)+1),1)),"")</f>
        <v>0</v>
      </c>
      <c r="C23" s="21">
        <f>IFERROR(INDEX('1 Attività'!$H$3:$H$32,SMALL(IF('1 Attività'!$J$3:$J$32="Sì",ROW('1 Attività'!$J$3:$J$32)-ROW('1 Attività'!$J$3)+1),1)),"")</f>
        <v>0</v>
      </c>
      <c r="D23" s="19">
        <f>IFERROR(INDEX('1 Attività'!$I$3:$I$32,SMALL(IF('1 Attività'!$J$3:$J$32="Sì",ROW('1 Attività'!$J$3:$J$32)-ROW('1 Attività'!$J$3)+1),1)),"")</f>
        <v>0</v>
      </c>
    </row>
    <row r="24" spans="1:4" ht="21.95" customHeight="1" x14ac:dyDescent="0.25">
      <c r="A24" s="23" t="str">
        <f>IFERROR(INDEX('1 Attività'!$B$3:$B$32,SMALL(IF('1 Attività'!$J$3:$J$32="Sì",ROW('1 Attività'!$J$3:$J$32)-ROW('1 Attività'!$J$3)+1),2)),"")</f>
        <v/>
      </c>
      <c r="B24" s="27" t="str">
        <f>IFERROR(INDEX('1 Attività'!$F$3:$F$32,SMALL(IF('1 Attività'!$J$3:$J$32="Sì",ROW('1 Attività'!$J$3:$J$32)-ROW('1 Attività'!$J$3)+1),2)),"")</f>
        <v/>
      </c>
      <c r="C24" s="21" t="str">
        <f>IFERROR(INDEX('1 Attività'!$H$3:$H$32,SMALL(IF('1 Attività'!$J$3:$J$32="Sì",ROW('1 Attività'!$J$3:$J$32)-ROW('1 Attività'!$J$3)+1),2)),"")</f>
        <v/>
      </c>
      <c r="D24" s="19" t="str">
        <f>IFERROR(INDEX('1 Attività'!$I$3:$I$32,SMALL(IF('1 Attività'!$J$3:$J$32="Sì",ROW('1 Attività'!$J$3:$J$32)-ROW('1 Attività'!$J$3)+1),2)),"")</f>
        <v/>
      </c>
    </row>
    <row r="25" spans="1:4" ht="21.95" customHeight="1" x14ac:dyDescent="0.25">
      <c r="A25" s="23" t="str">
        <f>IFERROR(INDEX('1 Attività'!$B$3:$B$32,SMALL(IF('1 Attività'!$J$3:$J$32="Sì",ROW('1 Attività'!$J$3:$J$32)-ROW('1 Attività'!$J$3)+1),3)),"")</f>
        <v/>
      </c>
      <c r="B25" s="27" t="str">
        <f>IFERROR(INDEX('1 Attività'!$F$3:$F$32,SMALL(IF('1 Attività'!$J$3:$J$32="Sì",ROW('1 Attività'!$J$3:$J$32)-ROW('1 Attività'!$J$3)+1),3)),"")</f>
        <v/>
      </c>
      <c r="C25" s="21" t="str">
        <f>IFERROR(INDEX('1 Attività'!$H$3:$H$32,SMALL(IF('1 Attività'!$J$3:$J$32="Sì",ROW('1 Attività'!$J$3:$J$32)-ROW('1 Attività'!$J$3)+1),3)),"")</f>
        <v/>
      </c>
      <c r="D25" s="19" t="str">
        <f>IFERROR(INDEX('1 Attività'!$I$3:$I$32,SMALL(IF('1 Attività'!$J$3:$J$32="Sì",ROW('1 Attività'!$J$3:$J$32)-ROW('1 Attività'!$J$3)+1),3)),"")</f>
        <v/>
      </c>
    </row>
    <row r="26" spans="1:4" ht="21.95" customHeight="1" x14ac:dyDescent="0.25">
      <c r="A26" s="23" t="str">
        <f>IFERROR(INDEX('1 Attività'!$B$3:$B$32,SMALL(IF('1 Attività'!$J$3:$J$32="Sì",ROW('1 Attività'!$J$3:$J$32)-ROW('1 Attività'!$J$3)+1),4)),"")</f>
        <v/>
      </c>
      <c r="B26" s="27" t="str">
        <f>IFERROR(INDEX('1 Attività'!$F$3:$F$32,SMALL(IF('1 Attività'!$J$3:$J$32="Sì",ROW('1 Attività'!$J$3:$J$32)-ROW('1 Attività'!$J$3)+1),4)),"")</f>
        <v/>
      </c>
      <c r="C26" s="21" t="str">
        <f>IFERROR(INDEX('1 Attività'!$H$3:$H$32,SMALL(IF('1 Attività'!$J$3:$J$32="Sì",ROW('1 Attività'!$J$3:$J$32)-ROW('1 Attività'!$J$3)+1),4)),"")</f>
        <v/>
      </c>
      <c r="D26" s="19" t="str">
        <f>IFERROR(INDEX('1 Attività'!$I$3:$I$32,SMALL(IF('1 Attività'!$J$3:$J$32="Sì",ROW('1 Attività'!$J$3:$J$32)-ROW('1 Attività'!$J$3)+1),4)),"")</f>
        <v/>
      </c>
    </row>
    <row r="27" spans="1:4" ht="21.95" customHeight="1" x14ac:dyDescent="0.25">
      <c r="A27" s="23" t="str">
        <f>IFERROR(INDEX('1 Attività'!$B$3:$B$32,SMALL(IF('1 Attività'!$J$3:$J$32="Sì",ROW('1 Attività'!$J$3:$J$32)-ROW('1 Attività'!$J$3)+1),5)),"")</f>
        <v/>
      </c>
      <c r="B27" s="27" t="str">
        <f>IFERROR(INDEX('1 Attività'!$F$3:$F$32,SMALL(IF('1 Attività'!$J$3:$J$32="Sì",ROW('1 Attività'!$J$3:$J$32)-ROW('1 Attività'!$J$3)+1),5)),"")</f>
        <v/>
      </c>
      <c r="C27" s="21" t="str">
        <f>IFERROR(INDEX('1 Attività'!$H$3:$H$32,SMALL(IF('1 Attività'!$J$3:$J$32="Sì",ROW('1 Attività'!$J$3:$J$32)-ROW('1 Attività'!$J$3)+1),5)),"")</f>
        <v/>
      </c>
      <c r="D27" s="19" t="str">
        <f>IFERROR(INDEX('1 Attività'!$I$3:$I$32,SMALL(IF('1 Attività'!$J$3:$J$32="Sì",ROW('1 Attività'!$J$3:$J$32)-ROW('1 Attività'!$J$3)+1),5)),"")</f>
        <v/>
      </c>
    </row>
    <row r="28" spans="1:4" ht="21.95" customHeight="1" x14ac:dyDescent="0.25">
      <c r="A28" s="23" t="str">
        <f>IFERROR(INDEX('1 Attività'!$B$3:$B$32,SMALL(IF('1 Attività'!$J$3:$J$32="Sì",ROW('1 Attività'!$J$3:$J$32)-ROW('1 Attività'!$J$3)+1),6)),"")</f>
        <v/>
      </c>
      <c r="B28" s="27" t="str">
        <f>IFERROR(INDEX('1 Attività'!$F$3:$F$32,SMALL(IF('1 Attività'!$J$3:$J$32="Sì",ROW('1 Attività'!$J$3:$J$32)-ROW('1 Attività'!$J$3)+1),6)),"")</f>
        <v/>
      </c>
      <c r="C28" s="21" t="str">
        <f>IFERROR(INDEX('1 Attività'!$H$3:$H$32,SMALL(IF('1 Attività'!$J$3:$J$32="Sì",ROW('1 Attività'!$J$3:$J$32)-ROW('1 Attività'!$J$3)+1),6)),"")</f>
        <v/>
      </c>
      <c r="D28" s="19" t="str">
        <f>IFERROR(INDEX('1 Attività'!$I$3:$I$32,SMALL(IF('1 Attività'!$J$3:$J$32="Sì",ROW('1 Attività'!$J$3:$J$32)-ROW('1 Attività'!$J$3)+1),6)),"")</f>
        <v/>
      </c>
    </row>
    <row r="29" spans="1:4" ht="21.95" customHeight="1" x14ac:dyDescent="0.25">
      <c r="A29" s="23" t="str">
        <f>IFERROR(INDEX('1 Attività'!$B$3:$B$32,SMALL(IF('1 Attività'!$J$3:$J$32="Sì",ROW('1 Attività'!$J$3:$J$32)-ROW('1 Attività'!$J$3)+1),7)),"")</f>
        <v/>
      </c>
      <c r="B29" s="27" t="str">
        <f>IFERROR(INDEX('1 Attività'!$F$3:$F$32,SMALL(IF('1 Attività'!$J$3:$J$32="Sì",ROW('1 Attività'!$J$3:$J$32)-ROW('1 Attività'!$J$3)+1),7)),"")</f>
        <v/>
      </c>
      <c r="C29" s="21" t="str">
        <f>IFERROR(INDEX('1 Attività'!$H$3:$H$32,SMALL(IF('1 Attività'!$J$3:$J$32="Sì",ROW('1 Attività'!$J$3:$J$32)-ROW('1 Attività'!$J$3)+1),7)),"")</f>
        <v/>
      </c>
      <c r="D29" s="19" t="str">
        <f>IFERROR(INDEX('1 Attività'!$I$3:$I$32,SMALL(IF('1 Attività'!$J$3:$J$32="Sì",ROW('1 Attività'!$J$3:$J$32)-ROW('1 Attività'!$J$3)+1),7)),"")</f>
        <v/>
      </c>
    </row>
    <row r="30" spans="1:4" ht="21.95" customHeight="1" x14ac:dyDescent="0.25">
      <c r="A30" s="23" t="str">
        <f>IFERROR(INDEX('1 Attività'!$B$3:$B$32,SMALL(IF('1 Attività'!$J$3:$J$32="Sì",ROW('1 Attività'!$J$3:$J$32)-ROW('1 Attività'!$J$3)+1),8)),"")</f>
        <v/>
      </c>
      <c r="B30" s="27" t="str">
        <f>IFERROR(INDEX('1 Attività'!$F$3:$F$32,SMALL(IF('1 Attività'!$J$3:$J$32="Sì",ROW('1 Attività'!$J$3:$J$32)-ROW('1 Attività'!$J$3)+1),8)),"")</f>
        <v/>
      </c>
      <c r="C30" s="21" t="str">
        <f>IFERROR(INDEX('1 Attività'!$H$3:$H$32,SMALL(IF('1 Attività'!$J$3:$J$32="Sì",ROW('1 Attività'!$J$3:$J$32)-ROW('1 Attività'!$J$3)+1),8)),"")</f>
        <v/>
      </c>
      <c r="D30" s="19" t="str">
        <f>IFERROR(INDEX('1 Attività'!$I$3:$I$32,SMALL(IF('1 Attività'!$J$3:$J$32="Sì",ROW('1 Attività'!$J$3:$J$32)-ROW('1 Attività'!$J$3)+1),8)),"")</f>
        <v/>
      </c>
    </row>
    <row r="32" spans="1:4" x14ac:dyDescent="0.25">
      <c r="A32" s="37" t="s">
        <v>152</v>
      </c>
      <c r="B32" s="32"/>
      <c r="C32" s="32"/>
      <c r="D32" s="32"/>
    </row>
  </sheetData>
  <mergeCells count="2">
    <mergeCell ref="A1:D1"/>
    <mergeCell ref="A32:D32"/>
  </mergeCells>
  <conditionalFormatting sqref="A23:D30">
    <cfRule type="expression" dxfId="1" priority="1">
      <formula>$D23="Completato"</formula>
    </cfRule>
    <cfRule type="expression" dxfId="0" priority="2">
      <formula>AND(ISNUMBER($B23),$B23&lt;TODAY(),N($C23)&lt;1,$D23&lt;&gt;"Completato")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Istruzioni</vt:lpstr>
      <vt:lpstr>1 Attività</vt:lpstr>
      <vt:lpstr>2 Gantt</vt:lpstr>
      <vt:lpstr>3 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project tracker con Gantt — SynSphere</dc:title>
  <dc:creator>SynSphere Italia</dc:creator>
  <dc:description>Pianificazione progetti con diagramma di Gantt per PMI italiane. https://www.synsphere.it</dc:description>
  <cp:lastModifiedBy>Egiziago Cioffi</cp:lastModifiedBy>
  <dcterms:created xsi:type="dcterms:W3CDTF">2026-05-22T06:08:28Z</dcterms:created>
  <dcterms:modified xsi:type="dcterms:W3CDTF">2026-05-22T06:19:35Z</dcterms:modified>
</cp:coreProperties>
</file>