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EgiziagoCioffi\OneDrive - SYNSPHERE\Documenti\source\VisualStudioCodeRepo\SynSphereWebsite\SYNSPHERE - Website\public\download\"/>
    </mc:Choice>
  </mc:AlternateContent>
  <xr:revisionPtr revIDLastSave="0" documentId="13_ncr:1_{BAF0B99D-33D2-4418-B4CE-58BC88E63236}" xr6:coauthVersionLast="47" xr6:coauthVersionMax="47" xr10:uidLastSave="{00000000-0000-0000-0000-000000000000}"/>
  <bookViews>
    <workbookView xWindow="28680" yWindow="2010" windowWidth="29040" windowHeight="15720" xr2:uid="{00000000-000D-0000-FFFF-FFFF00000000}"/>
  </bookViews>
  <sheets>
    <sheet name="Istruzioni" sheetId="1" r:id="rId1"/>
    <sheet name="1 Listino prezzi" sheetId="2" r:id="rId2"/>
    <sheet name="2 Preventivo" sheetId="3" r:id="rId3"/>
    <sheet name="3 Registro preventivi" sheetId="4" r:id="rId4"/>
    <sheet name="4 Riepilogo"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5" l="1"/>
  <c r="B14" i="5" s="1"/>
  <c r="C10" i="5"/>
  <c r="B10" i="5"/>
  <c r="C9" i="5"/>
  <c r="B16" i="5" s="1"/>
  <c r="B9" i="5"/>
  <c r="B18" i="5" s="1"/>
  <c r="C8" i="5"/>
  <c r="B8" i="5"/>
  <c r="C7" i="5"/>
  <c r="B15" i="5" s="1"/>
  <c r="B7" i="5"/>
  <c r="B3" i="5"/>
  <c r="F44"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I26" i="3"/>
  <c r="H26" i="3"/>
  <c r="G26" i="3"/>
  <c r="F26" i="3"/>
  <c r="C26" i="3"/>
  <c r="B26" i="3"/>
  <c r="I25" i="3"/>
  <c r="H25" i="3"/>
  <c r="G25" i="3"/>
  <c r="F25" i="3"/>
  <c r="C25" i="3"/>
  <c r="B25" i="3"/>
  <c r="I24" i="3"/>
  <c r="H24" i="3"/>
  <c r="G24" i="3"/>
  <c r="F24" i="3"/>
  <c r="C24" i="3"/>
  <c r="B24" i="3"/>
  <c r="I23" i="3"/>
  <c r="H23" i="3"/>
  <c r="G23" i="3"/>
  <c r="F23" i="3"/>
  <c r="C23" i="3"/>
  <c r="B23" i="3"/>
  <c r="I22" i="3"/>
  <c r="H22" i="3"/>
  <c r="G22" i="3"/>
  <c r="F22" i="3"/>
  <c r="C22" i="3"/>
  <c r="B22" i="3"/>
  <c r="I21" i="3"/>
  <c r="H21" i="3"/>
  <c r="G21" i="3"/>
  <c r="F21" i="3"/>
  <c r="C21" i="3"/>
  <c r="B21" i="3"/>
  <c r="I20" i="3"/>
  <c r="H20" i="3"/>
  <c r="G20" i="3"/>
  <c r="F20" i="3"/>
  <c r="C20" i="3"/>
  <c r="B20" i="3"/>
  <c r="I19" i="3"/>
  <c r="H19" i="3"/>
  <c r="G19" i="3"/>
  <c r="F19" i="3"/>
  <c r="C19" i="3"/>
  <c r="B19" i="3"/>
  <c r="I18" i="3"/>
  <c r="H18" i="3"/>
  <c r="G18" i="3"/>
  <c r="F18" i="3"/>
  <c r="C18" i="3"/>
  <c r="B18" i="3"/>
  <c r="I17" i="3"/>
  <c r="H17" i="3"/>
  <c r="G17" i="3"/>
  <c r="F17" i="3"/>
  <c r="C17" i="3"/>
  <c r="B17" i="3"/>
  <c r="I16" i="3"/>
  <c r="H16" i="3"/>
  <c r="G16" i="3"/>
  <c r="F16" i="3"/>
  <c r="C16" i="3"/>
  <c r="B16" i="3"/>
  <c r="I15" i="3"/>
  <c r="H15" i="3"/>
  <c r="G15" i="3"/>
  <c r="F15" i="3"/>
  <c r="C15" i="3"/>
  <c r="B15" i="3"/>
  <c r="I14" i="3"/>
  <c r="H14" i="3"/>
  <c r="G14" i="3"/>
  <c r="F14" i="3"/>
  <c r="C14" i="3"/>
  <c r="B14" i="3"/>
  <c r="H13" i="3"/>
  <c r="F13" i="3"/>
  <c r="G13" i="3" s="1"/>
  <c r="I13" i="3" s="1"/>
  <c r="C13" i="3"/>
  <c r="B13" i="3"/>
  <c r="H12" i="3"/>
  <c r="G12" i="3"/>
  <c r="I12" i="3" s="1"/>
  <c r="F12" i="3"/>
  <c r="C12" i="3"/>
  <c r="B12" i="3"/>
  <c r="H11" i="3"/>
  <c r="F11" i="3"/>
  <c r="G11" i="3" s="1"/>
  <c r="I11" i="3" s="1"/>
  <c r="C11" i="3"/>
  <c r="B11" i="3"/>
  <c r="H10" i="3"/>
  <c r="G10" i="3"/>
  <c r="I10" i="3" s="1"/>
  <c r="F10" i="3"/>
  <c r="C10" i="3"/>
  <c r="B10" i="3"/>
  <c r="H9" i="3"/>
  <c r="F9" i="3"/>
  <c r="G9" i="3" s="1"/>
  <c r="C9" i="3"/>
  <c r="B9" i="3"/>
  <c r="I9" i="3" l="1"/>
  <c r="G29" i="3"/>
  <c r="G28" i="3"/>
  <c r="G30" i="3" s="1"/>
  <c r="C11" i="5"/>
  <c r="B17" i="5" s="1"/>
</calcChain>
</file>

<file path=xl/sharedStrings.xml><?xml version="1.0" encoding="utf-8"?>
<sst xmlns="http://schemas.openxmlformats.org/spreadsheetml/2006/main" count="178" uniqueCount="144">
  <si>
    <t>PREVENTIVI E LISTINO PREZZI</t>
  </si>
  <si>
    <t>SynSphere Italia — Partner Microsoft per le PMI italiane</t>
  </si>
  <si>
    <t>Cosa fa questo template</t>
  </si>
  <si>
    <t>Mette ordine nel processo di vendita di una PMI: un listino prezzi unico, un generatore di preventivi con calcoli automatici (sconti, imponibile, IVA, totale) e un registro che traccia ogni offerta dalla creazione all'esito.</t>
  </si>
  <si>
    <t>Pensato per PMI italiane fino a 30-40 preventivi al mese, prima di passare a un CRM o a un gestionale integrato (Microsoft Dynamics 365 Business Central).</t>
  </si>
  <si>
    <t>Come si usa — ordine dei fogli</t>
  </si>
  <si>
    <t>1.  Listino prezzi — anagrafica articoli e servizi: codice, descrizione, categoria, unita di misura, prezzo unitario, aliquota IVA.</t>
  </si>
  <si>
    <t>2.  Preventivo — intestazione cliente + righe articolo. Quantita e sconto si inseriscono a mano, il resto e calcolato.</t>
  </si>
  <si>
    <t>3.  Registro preventivi — una riga per preventivo emesso, con stato Inviato / Accettato / Rifiutato / In attesa.</t>
  </si>
  <si>
    <t>4.  Riepilogo — numero preventivi per stato, valore del pipeline, tasso di conversione.</t>
  </si>
  <si>
    <t>Come si compila un preventivo</t>
  </si>
  <si>
    <t>Nel foglio Preventivo, in ogni riga digita il codice articolo: descrizione, prezzo e IVA vengono richiamati dal Listino con CERCA.VERT (VLOOKUP).</t>
  </si>
  <si>
    <t>Inserisci quantita e, se serve, una percentuale di sconto riga. Imponibile, IVA e totale riga si calcolano da soli.</t>
  </si>
  <si>
    <t>I totali del documento (imponibile, IVA, totale) sono in fondo. Per un nuovo preventivo, duplica il foglio (tasto destro sulla linguetta &gt; Sposta o copia).</t>
  </si>
  <si>
    <t>Convenzioni grafiche</t>
  </si>
  <si>
    <t>Celle azzurre = input da compilare. Celle grigie = calcolate (non scrivere). Righe nere = totali.</t>
  </si>
  <si>
    <t>Nel Registro: Accettato = verde, Rifiutato = rosso, In attesa = giallo. Indicatori automatici sullo stato.</t>
  </si>
  <si>
    <t>Quando passare a un CRM o gestionale</t>
  </si>
  <si>
    <t>Microsoft Dynamics 365 Business Central genera preventivi dal listino, li converte in ordine e poi in fattura senza reinserire i dati, con numerazione, magazzino e contabilita allineati.</t>
  </si>
  <si>
    <t>Per gestire la trattativa commerciale (follow-up, probabilita, fasi pipeline) prima della firma, valuta un CRM o una soluzione su Microsoft Power Apps integrata con il listino.</t>
  </si>
  <si>
    <t>Domande</t>
  </si>
  <si>
    <t>Assessment del processo di vendita e roadmap automazione: https://www.synsphere.it/contattaci</t>
  </si>
  <si>
    <t>LISTINO PREZZI — ARTICOLI E SERVIZI</t>
  </si>
  <si>
    <t>Codice</t>
  </si>
  <si>
    <t>Descrizione</t>
  </si>
  <si>
    <t>Categoria</t>
  </si>
  <si>
    <t>Unita di misura</t>
  </si>
  <si>
    <t>Prezzo unitario (€)</t>
  </si>
  <si>
    <t>Aliquota IVA</t>
  </si>
  <si>
    <t>Note</t>
  </si>
  <si>
    <t>PC-001</t>
  </si>
  <si>
    <t>Notebook business 14" i5/16GB/512GB</t>
  </si>
  <si>
    <t>Prodotto</t>
  </si>
  <si>
    <t>Pezzo</t>
  </si>
  <si>
    <t>PC-002</t>
  </si>
  <si>
    <t>Monitor 27" Full HD IPS</t>
  </si>
  <si>
    <t>PC-003</t>
  </si>
  <si>
    <t>Docking station USB-C multiporta</t>
  </si>
  <si>
    <t>LIC-365</t>
  </si>
  <si>
    <t>Microsoft 365 Business Premium</t>
  </si>
  <si>
    <t>Licenza software</t>
  </si>
  <si>
    <t>Licenza</t>
  </si>
  <si>
    <t>Canone annuo per utente</t>
  </si>
  <si>
    <t>LIC-BC</t>
  </si>
  <si>
    <t>Dynamics 365 Business Central Essentials</t>
  </si>
  <si>
    <t>SRV-IT</t>
  </si>
  <si>
    <t>Assistenza IT gestita — pacchetto base</t>
  </si>
  <si>
    <t>Servizio</t>
  </si>
  <si>
    <t>Mese</t>
  </si>
  <si>
    <t>Fino a 15 postazioni</t>
  </si>
  <si>
    <t>SRV-MIG</t>
  </si>
  <si>
    <t>Migrazione dati e configurazione iniziale</t>
  </si>
  <si>
    <t>Forfait</t>
  </si>
  <si>
    <t>CON-001</t>
  </si>
  <si>
    <t>Consulenza sistemistica senior</t>
  </si>
  <si>
    <t>Consulenza</t>
  </si>
  <si>
    <t>Giornata</t>
  </si>
  <si>
    <t>MAN-001</t>
  </si>
  <si>
    <t>Manodopera tecnico on-site</t>
  </si>
  <si>
    <t>Manodopera</t>
  </si>
  <si>
    <t>Ora</t>
  </si>
  <si>
    <t>FOR-001</t>
  </si>
  <si>
    <t>Corso Microsoft 365 — aula (max 8 persone)</t>
  </si>
  <si>
    <t>PREVENTIVO</t>
  </si>
  <si>
    <t>Numero preventivo</t>
  </si>
  <si>
    <t>PREV-2026-001</t>
  </si>
  <si>
    <t>Cliente</t>
  </si>
  <si>
    <t>ACME Manifattura SRL</t>
  </si>
  <si>
    <t>Data emissione</t>
  </si>
  <si>
    <t>2026-05-20</t>
  </si>
  <si>
    <t>Riferimento / contatto</t>
  </si>
  <si>
    <t>Ing. Paolo Neri</t>
  </si>
  <si>
    <t>Valido fino al</t>
  </si>
  <si>
    <t>2026-06-19</t>
  </si>
  <si>
    <t>Partita IVA</t>
  </si>
  <si>
    <t>IT01234567890</t>
  </si>
  <si>
    <t>Oggetto</t>
  </si>
  <si>
    <t>Rinnovo postazioni di lavoro</t>
  </si>
  <si>
    <t>Modalita di pagamento</t>
  </si>
  <si>
    <t>Bonifico 30 gg d.f.</t>
  </si>
  <si>
    <t>Quantita</t>
  </si>
  <si>
    <t>Sconto %</t>
  </si>
  <si>
    <t>Prezzo unit. (€)</t>
  </si>
  <si>
    <t>Imponibile (€)</t>
  </si>
  <si>
    <t>IVA</t>
  </si>
  <si>
    <t>Totale riga (€)</t>
  </si>
  <si>
    <t>TOTALE IMPONIBILE</t>
  </si>
  <si>
    <t>TOTALE IVA</t>
  </si>
  <si>
    <t>TOTALE PREVENTIVO</t>
  </si>
  <si>
    <t>REGISTRO PREVENTIVI</t>
  </si>
  <si>
    <t>N.</t>
  </si>
  <si>
    <t>Numero</t>
  </si>
  <si>
    <t>Data</t>
  </si>
  <si>
    <t>Importo (€)</t>
  </si>
  <si>
    <t>Stato</t>
  </si>
  <si>
    <t>Esito il</t>
  </si>
  <si>
    <t>Inviato</t>
  </si>
  <si>
    <t>PREV-2026-002</t>
  </si>
  <si>
    <t>2026-05-12</t>
  </si>
  <si>
    <t>Studio Bianchi</t>
  </si>
  <si>
    <t>Microsoft 365 + migrazione</t>
  </si>
  <si>
    <t>Accettato</t>
  </si>
  <si>
    <t>2026-05-19</t>
  </si>
  <si>
    <t>Ordine confermato</t>
  </si>
  <si>
    <t>PREV-2026-003</t>
  </si>
  <si>
    <t>2026-05-08</t>
  </si>
  <si>
    <t>Tecnologie Avanzate SpA</t>
  </si>
  <si>
    <t>Assistenza IT gestita 12 mesi</t>
  </si>
  <si>
    <t>In valutazione dal cliente</t>
  </si>
  <si>
    <t>PREV-2026-004</t>
  </si>
  <si>
    <t>2026-04-28</t>
  </si>
  <si>
    <t>Verde Logistica SRL</t>
  </si>
  <si>
    <t>Fornitura 12 monitor + docking</t>
  </si>
  <si>
    <t>Rifiutato</t>
  </si>
  <si>
    <t>2026-05-09</t>
  </si>
  <si>
    <t>Scelto fornitore concorrente</t>
  </si>
  <si>
    <t>PREV-2026-005</t>
  </si>
  <si>
    <t>2026-05-18</t>
  </si>
  <si>
    <t>Officine Meccaniche Po SRL</t>
  </si>
  <si>
    <t>Corso Microsoft 365 aula</t>
  </si>
  <si>
    <t>In attesa</t>
  </si>
  <si>
    <t>In attesa di inviare l'offerta</t>
  </si>
  <si>
    <t>PREV-2026-006</t>
  </si>
  <si>
    <t>2026-05-05</t>
  </si>
  <si>
    <t>Industria Tessile SRL</t>
  </si>
  <si>
    <t>Business Central — 8 utenti</t>
  </si>
  <si>
    <t>2026-05-15</t>
  </si>
  <si>
    <t>PREV-2026-007</t>
  </si>
  <si>
    <t>2026-05-21</t>
  </si>
  <si>
    <t>Costruzioni Alfa SRL</t>
  </si>
  <si>
    <t>Consulenza sistemistica</t>
  </si>
  <si>
    <t>TOTALE</t>
  </si>
  <si>
    <t>RIEPILOGO PREVENTIVI</t>
  </si>
  <si>
    <t>Aggiornato al:</t>
  </si>
  <si>
    <t>PREVENTIVI PER STATO</t>
  </si>
  <si>
    <t>N. preventivi</t>
  </si>
  <si>
    <t>Valore (€)</t>
  </si>
  <si>
    <t>INDICATORI COMMERCIALI</t>
  </si>
  <si>
    <t>Preventivi totali emessi</t>
  </si>
  <si>
    <t>Pipeline aperto (in attesa + inviato)</t>
  </si>
  <si>
    <t>Valore preventivi accettati</t>
  </si>
  <si>
    <t>Valore medio preventivo</t>
  </si>
  <si>
    <t>Tasso di conversione (accettati / decisi)</t>
  </si>
  <si>
    <t>Il tasso di conversione considera solo i preventivi con esito (accettati o rifiutati): i preventivi ancora in attesa o inviati non pesano sul calcolo.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</si>
</sst>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yyyy\-mm\-dd"/>
    <numFmt numFmtId="166" formatCode="0.0%"/>
  </numFmts>
  <fonts count="13" x14ac:knownFonts="1">
    <font>
      <sz val="11"/>
      <color theme="1"/>
      <name val="Calibri"/>
      <family val="2"/>
      <scheme val="minor"/>
    </font>
    <font>
      <b/>
      <sz val="20"/>
      <color rgb="FFFFFFFF"/>
      <name val="Calibri"/>
    </font>
    <font>
      <i/>
      <sz val="11"/>
      <color rgb="FFFFFFFF"/>
      <name val="Calibri"/>
    </font>
    <font>
      <b/>
      <sz val="13"/>
      <color rgb="FF0177FF"/>
      <name val="Calibri"/>
    </font>
    <font>
      <sz val="11"/>
      <color rgb="FF212529"/>
      <name val="Calibri"/>
    </font>
    <font>
      <b/>
      <sz val="14"/>
      <color rgb="FFFFFFFF"/>
      <name val="Calibri"/>
    </font>
    <font>
      <b/>
      <sz val="11"/>
      <color rgb="FFFFFFFF"/>
      <name val="Calibri"/>
    </font>
    <font>
      <sz val="10"/>
      <color rgb="FF212529"/>
      <name val="Calibri"/>
    </font>
    <font>
      <b/>
      <sz val="10"/>
      <color rgb="FF212529"/>
      <name val="Calibri"/>
    </font>
    <font>
      <sz val="10"/>
      <color rgb="FF666666"/>
      <name val="Calibri"/>
    </font>
    <font>
      <b/>
      <sz val="10"/>
      <color rgb="FF333333"/>
      <name val="Calibri"/>
    </font>
    <font>
      <b/>
      <sz val="12"/>
      <color rgb="FF0177FF"/>
      <name val="Calibri"/>
    </font>
    <font>
      <i/>
      <sz val="9"/>
      <color rgb="FF888888"/>
      <name val="Calibri"/>
    </font>
  </fonts>
  <fills count="7">
    <fill>
      <patternFill patternType="none"/>
    </fill>
    <fill>
      <patternFill patternType="gray125"/>
    </fill>
    <fill>
      <patternFill patternType="solid">
        <fgColor rgb="FF0177FF"/>
        <bgColor rgb="FF0177FF"/>
      </patternFill>
    </fill>
    <fill>
      <patternFill patternType="solid">
        <fgColor rgb="FF005FCC"/>
        <bgColor rgb="FF005FCC"/>
      </patternFill>
    </fill>
    <fill>
      <patternFill patternType="solid">
        <fgColor rgb="FFEAF4FF"/>
        <bgColor rgb="FFEAF4FF"/>
      </patternFill>
    </fill>
    <fill>
      <patternFill patternType="solid">
        <fgColor rgb="FFF5F5F5"/>
        <bgColor rgb="FFF5F5F5"/>
      </patternFill>
    </fill>
    <fill>
      <patternFill patternType="solid">
        <fgColor rgb="FF191A1E"/>
        <bgColor rgb="FF191A1E"/>
      </patternFill>
    </fill>
  </fills>
  <borders count="2">
    <border>
      <left/>
      <right/>
      <top/>
      <bottom/>
      <diagonal/>
    </border>
    <border>
      <left style="thin">
        <color rgb="FFDDDDDD"/>
      </left>
      <right style="thin">
        <color rgb="FFDDDDDD"/>
      </right>
      <top style="thin">
        <color rgb="FFDDDDDD"/>
      </top>
      <bottom style="thin">
        <color rgb="FFDDDDDD"/>
      </bottom>
      <diagonal/>
    </border>
  </borders>
  <cellStyleXfs count="1">
    <xf numFmtId="0" fontId="0" fillId="0" borderId="0"/>
  </cellStyleXfs>
  <cellXfs count="36">
    <xf numFmtId="0" fontId="0" fillId="0" borderId="0" xfId="0"/>
    <xf numFmtId="0" fontId="4" fillId="0" borderId="0" xfId="0" applyFont="1" applyAlignment="1">
      <alignment horizontal="left" vertical="center" wrapText="1"/>
    </xf>
    <xf numFmtId="0" fontId="6" fillId="2"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164" fontId="7" fillId="4" borderId="1" xfId="0" applyNumberFormat="1" applyFont="1" applyFill="1" applyBorder="1" applyAlignment="1">
      <alignment horizontal="left" vertical="center" wrapText="1"/>
    </xf>
    <xf numFmtId="9" fontId="7" fillId="4" borderId="1" xfId="0" applyNumberFormat="1" applyFont="1" applyFill="1" applyBorder="1" applyAlignment="1">
      <alignment horizontal="left" vertical="center" wrapText="1"/>
    </xf>
    <xf numFmtId="0" fontId="8" fillId="5" borderId="1" xfId="0" applyFont="1" applyFill="1" applyBorder="1" applyAlignment="1">
      <alignment horizontal="left" vertical="center" wrapText="1"/>
    </xf>
    <xf numFmtId="165" fontId="7" fillId="4" borderId="1" xfId="0" applyNumberFormat="1" applyFont="1" applyFill="1" applyBorder="1" applyAlignment="1">
      <alignment horizontal="left" vertical="center" wrapText="1"/>
    </xf>
    <xf numFmtId="0" fontId="9" fillId="5" borderId="1" xfId="0" applyFont="1" applyFill="1" applyBorder="1" applyAlignment="1">
      <alignment horizontal="left" vertical="center"/>
    </xf>
    <xf numFmtId="4" fontId="7" fillId="4" borderId="1" xfId="0" applyNumberFormat="1" applyFont="1" applyFill="1" applyBorder="1" applyAlignment="1">
      <alignment horizontal="center" vertical="center" wrapText="1"/>
    </xf>
    <xf numFmtId="9" fontId="7" fillId="4" borderId="1" xfId="0" applyNumberFormat="1" applyFont="1" applyFill="1" applyBorder="1" applyAlignment="1">
      <alignment horizontal="center" vertical="center" wrapText="1"/>
    </xf>
    <xf numFmtId="164" fontId="9" fillId="5" borderId="1" xfId="0" applyNumberFormat="1" applyFont="1" applyFill="1" applyBorder="1" applyAlignment="1">
      <alignment horizontal="right" vertical="center"/>
    </xf>
    <xf numFmtId="9" fontId="9" fillId="5" borderId="1" xfId="0" applyNumberFormat="1" applyFont="1" applyFill="1" applyBorder="1" applyAlignment="1">
      <alignment horizontal="center" vertical="center"/>
    </xf>
    <xf numFmtId="164" fontId="10" fillId="5" borderId="1" xfId="0" applyNumberFormat="1" applyFont="1" applyFill="1" applyBorder="1" applyAlignment="1">
      <alignment horizontal="right" vertical="center"/>
    </xf>
    <xf numFmtId="0" fontId="6" fillId="6" borderId="1" xfId="0" applyFont="1" applyFill="1" applyBorder="1" applyAlignment="1">
      <alignment horizontal="left" vertical="center" wrapText="1"/>
    </xf>
    <xf numFmtId="0" fontId="6" fillId="6" borderId="1" xfId="0" applyFont="1" applyFill="1" applyBorder="1" applyAlignment="1">
      <alignment horizontal="right" vertical="center"/>
    </xf>
    <xf numFmtId="164" fontId="6" fillId="6" borderId="1" xfId="0" applyNumberFormat="1" applyFont="1" applyFill="1" applyBorder="1" applyAlignment="1">
      <alignment horizontal="right" vertical="center"/>
    </xf>
    <xf numFmtId="0" fontId="6" fillId="3" borderId="1" xfId="0" applyFont="1" applyFill="1" applyBorder="1" applyAlignment="1">
      <alignment horizontal="right" vertical="center"/>
    </xf>
    <xf numFmtId="164" fontId="6" fillId="3" borderId="1" xfId="0" applyNumberFormat="1" applyFont="1" applyFill="1" applyBorder="1" applyAlignment="1">
      <alignment horizontal="right" vertical="center"/>
    </xf>
    <xf numFmtId="1" fontId="9" fillId="5" borderId="1" xfId="0" applyNumberFormat="1" applyFont="1" applyFill="1" applyBorder="1" applyAlignment="1">
      <alignment horizontal="center" vertical="center"/>
    </xf>
    <xf numFmtId="165" fontId="9" fillId="5" borderId="1" xfId="0" applyNumberFormat="1" applyFont="1" applyFill="1" applyBorder="1" applyAlignment="1">
      <alignment horizontal="right" vertical="center"/>
    </xf>
    <xf numFmtId="0" fontId="11" fillId="0" borderId="0" xfId="0" applyFont="1"/>
    <xf numFmtId="1" fontId="6" fillId="6" borderId="1" xfId="0" applyNumberFormat="1" applyFont="1" applyFill="1" applyBorder="1" applyAlignment="1">
      <alignment horizontal="right" vertical="center"/>
    </xf>
    <xf numFmtId="166" fontId="6" fillId="2" borderId="0" xfId="0" applyNumberFormat="1" applyFont="1" applyFill="1" applyAlignment="1">
      <alignment horizontal="center"/>
    </xf>
    <xf numFmtId="0" fontId="3" fillId="0" borderId="0" xfId="0" applyFont="1" applyAlignment="1">
      <alignment horizontal="left" vertical="center"/>
    </xf>
    <xf numFmtId="0" fontId="0" fillId="0" borderId="0" xfId="0"/>
    <xf numFmtId="0" fontId="2" fillId="3" borderId="0" xfId="0" applyFont="1" applyFill="1" applyAlignment="1">
      <alignment horizontal="center" vertical="center"/>
    </xf>
    <xf numFmtId="0" fontId="1" fillId="2" borderId="0" xfId="0" applyFont="1" applyFill="1" applyAlignment="1">
      <alignment horizontal="center" vertical="center"/>
    </xf>
    <xf numFmtId="0" fontId="5" fillId="2" borderId="0" xfId="0" applyFont="1" applyFill="1" applyAlignment="1">
      <alignment horizontal="center" vertical="center" wrapText="1"/>
    </xf>
    <xf numFmtId="0" fontId="7" fillId="4"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0" fontId="6" fillId="6" borderId="1" xfId="0" applyFont="1" applyFill="1" applyBorder="1" applyAlignment="1">
      <alignment horizontal="right" vertical="center"/>
    </xf>
    <xf numFmtId="165" fontId="7" fillId="4" borderId="1" xfId="0"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right" vertical="center"/>
    </xf>
    <xf numFmtId="0" fontId="12" fillId="0" borderId="0" xfId="0" applyFont="1" applyAlignment="1">
      <alignment vertical="top" wrapText="1"/>
    </xf>
  </cellXfs>
  <cellStyles count="1">
    <cellStyle name="Normal" xfId="0" builtinId="0"/>
  </cellStyles>
  <dxfs count="3">
    <dxf>
      <fill>
        <patternFill patternType="solid">
          <fgColor rgb="FFFFF7C2"/>
          <bgColor rgb="FFFFF7C2"/>
        </patternFill>
      </fill>
    </dxf>
    <dxf>
      <fill>
        <patternFill patternType="solid">
          <fgColor rgb="FFFFE0E0"/>
          <bgColor rgb="FFFFE0E0"/>
        </patternFill>
      </fill>
    </dxf>
    <dxf>
      <fill>
        <patternFill patternType="solid">
          <fgColor rgb="FFDEFFE3"/>
          <bgColor rgb="FFDEFFE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8"/>
  <sheetViews>
    <sheetView tabSelected="1" workbookViewId="0">
      <selection sqref="A1:B1"/>
    </sheetView>
  </sheetViews>
  <sheetFormatPr defaultRowHeight="15" x14ac:dyDescent="0.25"/>
  <cols>
    <col min="1" max="1" width="4" customWidth="1"/>
    <col min="2" max="2" width="92" customWidth="1"/>
  </cols>
  <sheetData>
    <row r="1" spans="1:2" ht="26.25" x14ac:dyDescent="0.25">
      <c r="A1" s="27" t="s">
        <v>0</v>
      </c>
      <c r="B1" s="25"/>
    </row>
    <row r="2" spans="1:2" x14ac:dyDescent="0.25">
      <c r="A2" s="26" t="s">
        <v>1</v>
      </c>
      <c r="B2" s="25"/>
    </row>
    <row r="4" spans="1:2" ht="17.25" x14ac:dyDescent="0.25">
      <c r="A4" s="24" t="s">
        <v>2</v>
      </c>
      <c r="B4" s="25"/>
    </row>
    <row r="5" spans="1:2" ht="45" x14ac:dyDescent="0.25">
      <c r="B5" s="1" t="s">
        <v>3</v>
      </c>
    </row>
    <row r="6" spans="1:2" ht="30" x14ac:dyDescent="0.25">
      <c r="B6" s="1" t="s">
        <v>4</v>
      </c>
    </row>
    <row r="8" spans="1:2" ht="17.25" x14ac:dyDescent="0.25">
      <c r="A8" s="24" t="s">
        <v>5</v>
      </c>
      <c r="B8" s="25"/>
    </row>
    <row r="9" spans="1:2" ht="30" x14ac:dyDescent="0.25">
      <c r="B9" s="1" t="s">
        <v>6</v>
      </c>
    </row>
    <row r="10" spans="1:2" ht="30" x14ac:dyDescent="0.25">
      <c r="B10" s="1" t="s">
        <v>7</v>
      </c>
    </row>
    <row r="11" spans="1:2" ht="30" x14ac:dyDescent="0.25">
      <c r="B11" s="1" t="s">
        <v>8</v>
      </c>
    </row>
    <row r="12" spans="1:2" x14ac:dyDescent="0.25">
      <c r="B12" s="1" t="s">
        <v>9</v>
      </c>
    </row>
    <row r="14" spans="1:2" ht="17.25" x14ac:dyDescent="0.25">
      <c r="A14" s="24" t="s">
        <v>10</v>
      </c>
      <c r="B14" s="25"/>
    </row>
    <row r="15" spans="1:2" ht="30" x14ac:dyDescent="0.25">
      <c r="B15" s="1" t="s">
        <v>11</v>
      </c>
    </row>
    <row r="16" spans="1:2" ht="30" x14ac:dyDescent="0.25">
      <c r="B16" s="1" t="s">
        <v>12</v>
      </c>
    </row>
    <row r="17" spans="1:2" ht="30" x14ac:dyDescent="0.25">
      <c r="B17" s="1" t="s">
        <v>13</v>
      </c>
    </row>
    <row r="19" spans="1:2" ht="17.25" x14ac:dyDescent="0.25">
      <c r="A19" s="24" t="s">
        <v>14</v>
      </c>
      <c r="B19" s="25"/>
    </row>
    <row r="20" spans="1:2" x14ac:dyDescent="0.25">
      <c r="B20" s="1" t="s">
        <v>15</v>
      </c>
    </row>
    <row r="21" spans="1:2" x14ac:dyDescent="0.25">
      <c r="B21" s="1" t="s">
        <v>16</v>
      </c>
    </row>
    <row r="23" spans="1:2" ht="17.25" x14ac:dyDescent="0.25">
      <c r="A23" s="24" t="s">
        <v>17</v>
      </c>
      <c r="B23" s="25"/>
    </row>
    <row r="24" spans="1:2" ht="30" x14ac:dyDescent="0.25">
      <c r="B24" s="1" t="s">
        <v>18</v>
      </c>
    </row>
    <row r="25" spans="1:2" ht="30" x14ac:dyDescent="0.25">
      <c r="B25" s="1" t="s">
        <v>19</v>
      </c>
    </row>
    <row r="27" spans="1:2" ht="17.25" x14ac:dyDescent="0.25">
      <c r="A27" s="24" t="s">
        <v>20</v>
      </c>
      <c r="B27" s="25"/>
    </row>
    <row r="28" spans="1:2" x14ac:dyDescent="0.25">
      <c r="B28" s="1" t="s">
        <v>21</v>
      </c>
    </row>
  </sheetData>
  <mergeCells count="8">
    <mergeCell ref="A23:B23"/>
    <mergeCell ref="A27:B27"/>
    <mergeCell ref="A8:B8"/>
    <mergeCell ref="A4:B4"/>
    <mergeCell ref="A2:B2"/>
    <mergeCell ref="A19:B19"/>
    <mergeCell ref="A14:B14"/>
    <mergeCell ref="A1:B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2"/>
  <sheetViews>
    <sheetView workbookViewId="0">
      <selection sqref="A1:G1"/>
    </sheetView>
  </sheetViews>
  <sheetFormatPr defaultRowHeight="15" x14ac:dyDescent="0.25"/>
  <cols>
    <col min="1" max="1" width="16" customWidth="1"/>
    <col min="2" max="2" width="40" customWidth="1"/>
    <col min="3" max="3" width="22" customWidth="1"/>
    <col min="4" max="4" width="14" customWidth="1"/>
    <col min="5" max="5" width="18" customWidth="1"/>
    <col min="6" max="6" width="12" customWidth="1"/>
    <col min="7" max="7" width="30" customWidth="1"/>
  </cols>
  <sheetData>
    <row r="1" spans="1:7" ht="32.1" customHeight="1" x14ac:dyDescent="0.25">
      <c r="A1" s="28" t="s">
        <v>22</v>
      </c>
      <c r="B1" s="25"/>
      <c r="C1" s="25"/>
      <c r="D1" s="25"/>
      <c r="E1" s="25"/>
      <c r="F1" s="25"/>
      <c r="G1" s="25"/>
    </row>
    <row r="2" spans="1:7" ht="27.95" customHeight="1" x14ac:dyDescent="0.25">
      <c r="A2" s="2" t="s">
        <v>23</v>
      </c>
      <c r="B2" s="2" t="s">
        <v>24</v>
      </c>
      <c r="C2" s="2" t="s">
        <v>25</v>
      </c>
      <c r="D2" s="2" t="s">
        <v>26</v>
      </c>
      <c r="E2" s="2" t="s">
        <v>27</v>
      </c>
      <c r="F2" s="2" t="s">
        <v>28</v>
      </c>
      <c r="G2" s="2" t="s">
        <v>29</v>
      </c>
    </row>
    <row r="3" spans="1:7" ht="21.95" customHeight="1" x14ac:dyDescent="0.25">
      <c r="A3" s="3" t="s">
        <v>30</v>
      </c>
      <c r="B3" s="3" t="s">
        <v>31</v>
      </c>
      <c r="C3" s="3" t="s">
        <v>32</v>
      </c>
      <c r="D3" s="3" t="s">
        <v>33</v>
      </c>
      <c r="E3" s="4">
        <v>890</v>
      </c>
      <c r="F3" s="5">
        <v>0.22</v>
      </c>
      <c r="G3" s="3"/>
    </row>
    <row r="4" spans="1:7" ht="21.95" customHeight="1" x14ac:dyDescent="0.25">
      <c r="A4" s="3" t="s">
        <v>34</v>
      </c>
      <c r="B4" s="3" t="s">
        <v>35</v>
      </c>
      <c r="C4" s="3" t="s">
        <v>32</v>
      </c>
      <c r="D4" s="3" t="s">
        <v>33</v>
      </c>
      <c r="E4" s="4">
        <v>175</v>
      </c>
      <c r="F4" s="5">
        <v>0.22</v>
      </c>
      <c r="G4" s="3"/>
    </row>
    <row r="5" spans="1:7" ht="21.95" customHeight="1" x14ac:dyDescent="0.25">
      <c r="A5" s="3" t="s">
        <v>36</v>
      </c>
      <c r="B5" s="3" t="s">
        <v>37</v>
      </c>
      <c r="C5" s="3" t="s">
        <v>32</v>
      </c>
      <c r="D5" s="3" t="s">
        <v>33</v>
      </c>
      <c r="E5" s="4">
        <v>145</v>
      </c>
      <c r="F5" s="5">
        <v>0.22</v>
      </c>
      <c r="G5" s="3"/>
    </row>
    <row r="6" spans="1:7" ht="21.95" customHeight="1" x14ac:dyDescent="0.25">
      <c r="A6" s="3" t="s">
        <v>38</v>
      </c>
      <c r="B6" s="3" t="s">
        <v>39</v>
      </c>
      <c r="C6" s="3" t="s">
        <v>40</v>
      </c>
      <c r="D6" s="3" t="s">
        <v>41</v>
      </c>
      <c r="E6" s="4">
        <v>277.2</v>
      </c>
      <c r="F6" s="5">
        <v>0.22</v>
      </c>
      <c r="G6" s="3" t="s">
        <v>42</v>
      </c>
    </row>
    <row r="7" spans="1:7" ht="21.95" customHeight="1" x14ac:dyDescent="0.25">
      <c r="A7" s="3" t="s">
        <v>43</v>
      </c>
      <c r="B7" s="3" t="s">
        <v>44</v>
      </c>
      <c r="C7" s="3" t="s">
        <v>40</v>
      </c>
      <c r="D7" s="3" t="s">
        <v>41</v>
      </c>
      <c r="E7" s="4">
        <v>840</v>
      </c>
      <c r="F7" s="5">
        <v>0.22</v>
      </c>
      <c r="G7" s="3" t="s">
        <v>42</v>
      </c>
    </row>
    <row r="8" spans="1:7" ht="21.95" customHeight="1" x14ac:dyDescent="0.25">
      <c r="A8" s="3" t="s">
        <v>45</v>
      </c>
      <c r="B8" s="3" t="s">
        <v>46</v>
      </c>
      <c r="C8" s="3" t="s">
        <v>47</v>
      </c>
      <c r="D8" s="3" t="s">
        <v>48</v>
      </c>
      <c r="E8" s="4">
        <v>450</v>
      </c>
      <c r="F8" s="5">
        <v>0.22</v>
      </c>
      <c r="G8" s="3" t="s">
        <v>49</v>
      </c>
    </row>
    <row r="9" spans="1:7" ht="21.95" customHeight="1" x14ac:dyDescent="0.25">
      <c r="A9" s="3" t="s">
        <v>50</v>
      </c>
      <c r="B9" s="3" t="s">
        <v>51</v>
      </c>
      <c r="C9" s="3" t="s">
        <v>47</v>
      </c>
      <c r="D9" s="3" t="s">
        <v>52</v>
      </c>
      <c r="E9" s="4">
        <v>1200</v>
      </c>
      <c r="F9" s="5">
        <v>0.22</v>
      </c>
      <c r="G9" s="3"/>
    </row>
    <row r="10" spans="1:7" ht="21.95" customHeight="1" x14ac:dyDescent="0.25">
      <c r="A10" s="3" t="s">
        <v>53</v>
      </c>
      <c r="B10" s="3" t="s">
        <v>54</v>
      </c>
      <c r="C10" s="3" t="s">
        <v>55</v>
      </c>
      <c r="D10" s="3" t="s">
        <v>56</v>
      </c>
      <c r="E10" s="4">
        <v>680</v>
      </c>
      <c r="F10" s="5">
        <v>0.22</v>
      </c>
      <c r="G10" s="3"/>
    </row>
    <row r="11" spans="1:7" ht="21.95" customHeight="1" x14ac:dyDescent="0.25">
      <c r="A11" s="3" t="s">
        <v>57</v>
      </c>
      <c r="B11" s="3" t="s">
        <v>58</v>
      </c>
      <c r="C11" s="3" t="s">
        <v>59</v>
      </c>
      <c r="D11" s="3" t="s">
        <v>60</v>
      </c>
      <c r="E11" s="4">
        <v>55</v>
      </c>
      <c r="F11" s="5">
        <v>0.22</v>
      </c>
      <c r="G11" s="3"/>
    </row>
    <row r="12" spans="1:7" ht="21.95" customHeight="1" x14ac:dyDescent="0.25">
      <c r="A12" s="3" t="s">
        <v>61</v>
      </c>
      <c r="B12" s="3" t="s">
        <v>62</v>
      </c>
      <c r="C12" s="3" t="s">
        <v>47</v>
      </c>
      <c r="D12" s="3" t="s">
        <v>56</v>
      </c>
      <c r="E12" s="4">
        <v>950</v>
      </c>
      <c r="F12" s="5">
        <v>0.22</v>
      </c>
      <c r="G12" s="3"/>
    </row>
    <row r="13" spans="1:7" ht="21.95" customHeight="1" x14ac:dyDescent="0.25">
      <c r="A13" s="3"/>
      <c r="B13" s="3"/>
      <c r="C13" s="3"/>
      <c r="D13" s="3"/>
      <c r="E13" s="4"/>
      <c r="F13" s="5"/>
      <c r="G13" s="3"/>
    </row>
    <row r="14" spans="1:7" ht="21.95" customHeight="1" x14ac:dyDescent="0.25">
      <c r="A14" s="3"/>
      <c r="B14" s="3"/>
      <c r="C14" s="3"/>
      <c r="D14" s="3"/>
      <c r="E14" s="4"/>
      <c r="F14" s="5"/>
      <c r="G14" s="3"/>
    </row>
    <row r="15" spans="1:7" ht="21.95" customHeight="1" x14ac:dyDescent="0.25">
      <c r="A15" s="3"/>
      <c r="B15" s="3"/>
      <c r="C15" s="3"/>
      <c r="D15" s="3"/>
      <c r="E15" s="4"/>
      <c r="F15" s="5"/>
      <c r="G15" s="3"/>
    </row>
    <row r="16" spans="1:7" ht="21.95" customHeight="1" x14ac:dyDescent="0.25">
      <c r="A16" s="3"/>
      <c r="B16" s="3"/>
      <c r="C16" s="3"/>
      <c r="D16" s="3"/>
      <c r="E16" s="4"/>
      <c r="F16" s="5"/>
      <c r="G16" s="3"/>
    </row>
    <row r="17" spans="1:7" ht="21.95" customHeight="1" x14ac:dyDescent="0.25">
      <c r="A17" s="3"/>
      <c r="B17" s="3"/>
      <c r="C17" s="3"/>
      <c r="D17" s="3"/>
      <c r="E17" s="4"/>
      <c r="F17" s="5"/>
      <c r="G17" s="3"/>
    </row>
    <row r="18" spans="1:7" ht="21.95" customHeight="1" x14ac:dyDescent="0.25">
      <c r="A18" s="3"/>
      <c r="B18" s="3"/>
      <c r="C18" s="3"/>
      <c r="D18" s="3"/>
      <c r="E18" s="4"/>
      <c r="F18" s="5"/>
      <c r="G18" s="3"/>
    </row>
    <row r="19" spans="1:7" ht="21.95" customHeight="1" x14ac:dyDescent="0.25">
      <c r="A19" s="3"/>
      <c r="B19" s="3"/>
      <c r="C19" s="3"/>
      <c r="D19" s="3"/>
      <c r="E19" s="4"/>
      <c r="F19" s="5"/>
      <c r="G19" s="3"/>
    </row>
    <row r="20" spans="1:7" ht="21.95" customHeight="1" x14ac:dyDescent="0.25">
      <c r="A20" s="3"/>
      <c r="B20" s="3"/>
      <c r="C20" s="3"/>
      <c r="D20" s="3"/>
      <c r="E20" s="4"/>
      <c r="F20" s="5"/>
      <c r="G20" s="3"/>
    </row>
    <row r="21" spans="1:7" ht="21.95" customHeight="1" x14ac:dyDescent="0.25">
      <c r="A21" s="3"/>
      <c r="B21" s="3"/>
      <c r="C21" s="3"/>
      <c r="D21" s="3"/>
      <c r="E21" s="4"/>
      <c r="F21" s="5"/>
      <c r="G21" s="3"/>
    </row>
    <row r="22" spans="1:7" ht="21.95" customHeight="1" x14ac:dyDescent="0.25">
      <c r="A22" s="3"/>
      <c r="B22" s="3"/>
      <c r="C22" s="3"/>
      <c r="D22" s="3"/>
      <c r="E22" s="4"/>
      <c r="F22" s="5"/>
      <c r="G22" s="3"/>
    </row>
    <row r="23" spans="1:7" ht="21.95" customHeight="1" x14ac:dyDescent="0.25">
      <c r="A23" s="3"/>
      <c r="B23" s="3"/>
      <c r="C23" s="3"/>
      <c r="D23" s="3"/>
      <c r="E23" s="4"/>
      <c r="F23" s="5"/>
      <c r="G23" s="3"/>
    </row>
    <row r="24" spans="1:7" ht="21.95" customHeight="1" x14ac:dyDescent="0.25">
      <c r="A24" s="3"/>
      <c r="B24" s="3"/>
      <c r="C24" s="3"/>
      <c r="D24" s="3"/>
      <c r="E24" s="4"/>
      <c r="F24" s="5"/>
      <c r="G24" s="3"/>
    </row>
    <row r="25" spans="1:7" ht="21.95" customHeight="1" x14ac:dyDescent="0.25">
      <c r="A25" s="3"/>
      <c r="B25" s="3"/>
      <c r="C25" s="3"/>
      <c r="D25" s="3"/>
      <c r="E25" s="4"/>
      <c r="F25" s="5"/>
      <c r="G25" s="3"/>
    </row>
    <row r="26" spans="1:7" ht="21.95" customHeight="1" x14ac:dyDescent="0.25">
      <c r="A26" s="3"/>
      <c r="B26" s="3"/>
      <c r="C26" s="3"/>
      <c r="D26" s="3"/>
      <c r="E26" s="4"/>
      <c r="F26" s="5"/>
      <c r="G26" s="3"/>
    </row>
    <row r="27" spans="1:7" ht="21.95" customHeight="1" x14ac:dyDescent="0.25">
      <c r="A27" s="3"/>
      <c r="B27" s="3"/>
      <c r="C27" s="3"/>
      <c r="D27" s="3"/>
      <c r="E27" s="4"/>
      <c r="F27" s="5"/>
      <c r="G27" s="3"/>
    </row>
    <row r="28" spans="1:7" ht="21.95" customHeight="1" x14ac:dyDescent="0.25">
      <c r="A28" s="3"/>
      <c r="B28" s="3"/>
      <c r="C28" s="3"/>
      <c r="D28" s="3"/>
      <c r="E28" s="4"/>
      <c r="F28" s="5"/>
      <c r="G28" s="3"/>
    </row>
    <row r="29" spans="1:7" ht="21.95" customHeight="1" x14ac:dyDescent="0.25">
      <c r="A29" s="3"/>
      <c r="B29" s="3"/>
      <c r="C29" s="3"/>
      <c r="D29" s="3"/>
      <c r="E29" s="4"/>
      <c r="F29" s="5"/>
      <c r="G29" s="3"/>
    </row>
    <row r="30" spans="1:7" ht="21.95" customHeight="1" x14ac:dyDescent="0.25">
      <c r="A30" s="3"/>
      <c r="B30" s="3"/>
      <c r="C30" s="3"/>
      <c r="D30" s="3"/>
      <c r="E30" s="4"/>
      <c r="F30" s="5"/>
      <c r="G30" s="3"/>
    </row>
    <row r="31" spans="1:7" ht="21.95" customHeight="1" x14ac:dyDescent="0.25">
      <c r="A31" s="3"/>
      <c r="B31" s="3"/>
      <c r="C31" s="3"/>
      <c r="D31" s="3"/>
      <c r="E31" s="4"/>
      <c r="F31" s="5"/>
      <c r="G31" s="3"/>
    </row>
    <row r="32" spans="1:7" ht="21.95" customHeight="1" x14ac:dyDescent="0.25">
      <c r="A32" s="3"/>
      <c r="B32" s="3"/>
      <c r="C32" s="3"/>
      <c r="D32" s="3"/>
      <c r="E32" s="4"/>
      <c r="F32" s="5"/>
      <c r="G32" s="3"/>
    </row>
    <row r="33" spans="1:7" ht="21.95" customHeight="1" x14ac:dyDescent="0.25">
      <c r="A33" s="3"/>
      <c r="B33" s="3"/>
      <c r="C33" s="3"/>
      <c r="D33" s="3"/>
      <c r="E33" s="4"/>
      <c r="F33" s="5"/>
      <c r="G33" s="3"/>
    </row>
    <row r="34" spans="1:7" ht="21.95" customHeight="1" x14ac:dyDescent="0.25">
      <c r="A34" s="3"/>
      <c r="B34" s="3"/>
      <c r="C34" s="3"/>
      <c r="D34" s="3"/>
      <c r="E34" s="4"/>
      <c r="F34" s="5"/>
      <c r="G34" s="3"/>
    </row>
    <row r="35" spans="1:7" ht="21.95" customHeight="1" x14ac:dyDescent="0.25">
      <c r="A35" s="3"/>
      <c r="B35" s="3"/>
      <c r="C35" s="3"/>
      <c r="D35" s="3"/>
      <c r="E35" s="4"/>
      <c r="F35" s="5"/>
      <c r="G35" s="3"/>
    </row>
    <row r="36" spans="1:7" ht="21.95" customHeight="1" x14ac:dyDescent="0.25">
      <c r="A36" s="3"/>
      <c r="B36" s="3"/>
      <c r="C36" s="3"/>
      <c r="D36" s="3"/>
      <c r="E36" s="4"/>
      <c r="F36" s="5"/>
      <c r="G36" s="3"/>
    </row>
    <row r="37" spans="1:7" ht="21.95" customHeight="1" x14ac:dyDescent="0.25">
      <c r="A37" s="3"/>
      <c r="B37" s="3"/>
      <c r="C37" s="3"/>
      <c r="D37" s="3"/>
      <c r="E37" s="4"/>
      <c r="F37" s="5"/>
      <c r="G37" s="3"/>
    </row>
    <row r="38" spans="1:7" ht="21.95" customHeight="1" x14ac:dyDescent="0.25">
      <c r="A38" s="3"/>
      <c r="B38" s="3"/>
      <c r="C38" s="3"/>
      <c r="D38" s="3"/>
      <c r="E38" s="4"/>
      <c r="F38" s="5"/>
      <c r="G38" s="3"/>
    </row>
    <row r="39" spans="1:7" ht="21.95" customHeight="1" x14ac:dyDescent="0.25">
      <c r="A39" s="3"/>
      <c r="B39" s="3"/>
      <c r="C39" s="3"/>
      <c r="D39" s="3"/>
      <c r="E39" s="4"/>
      <c r="F39" s="5"/>
      <c r="G39" s="3"/>
    </row>
    <row r="40" spans="1:7" ht="21.95" customHeight="1" x14ac:dyDescent="0.25">
      <c r="A40" s="3"/>
      <c r="B40" s="3"/>
      <c r="C40" s="3"/>
      <c r="D40" s="3"/>
      <c r="E40" s="4"/>
      <c r="F40" s="5"/>
      <c r="G40" s="3"/>
    </row>
    <row r="41" spans="1:7" ht="21.95" customHeight="1" x14ac:dyDescent="0.25">
      <c r="A41" s="3"/>
      <c r="B41" s="3"/>
      <c r="C41" s="3"/>
      <c r="D41" s="3"/>
      <c r="E41" s="4"/>
      <c r="F41" s="5"/>
      <c r="G41" s="3"/>
    </row>
    <row r="42" spans="1:7" ht="21.95" customHeight="1" x14ac:dyDescent="0.25">
      <c r="A42" s="3"/>
      <c r="B42" s="3"/>
      <c r="C42" s="3"/>
      <c r="D42" s="3"/>
      <c r="E42" s="4"/>
      <c r="F42" s="5"/>
      <c r="G42" s="3"/>
    </row>
  </sheetData>
  <mergeCells count="1">
    <mergeCell ref="A1:G1"/>
  </mergeCells>
  <dataValidations count="3">
    <dataValidation type="list" allowBlank="1" sqref="C3 C4 C5 C6 C7 C8 C9 C10 C11 C12 C13 C14 C15 C16 C17 C18 C19 C20 C21 C22 C23 C24 C25 C26 C27 C28 C29 C30 C31 C32 C33 C34 C35 C36 C37 C38 C39 C40 C41 C42" xr:uid="{00000000-0002-0000-0100-000000000000}">
      <formula1>"Prodotto,Servizio,Licenza software,Manodopera,Noleggio,Consulenza,Altro"</formula1>
    </dataValidation>
    <dataValidation type="list" allowBlank="1" sqref="D3 D4 D5 D6 D7 D8 D9 D10 D11 D12 D13 D14 D15 D16 D17 D18 D19 D20 D21 D22 D23 D24 D25 D26 D27 D28 D29 D30 D31 D32 D33 D34 D35 D36 D37 D38 D39 D40 D41 D42" xr:uid="{00000000-0002-0000-0100-000001000000}">
      <formula1>"Pezzo,Ora,Giornata,Mese,Anno,Licenza,Km,Forfait"</formula1>
    </dataValidation>
    <dataValidation type="list" allowBlank="1" sqref="F3 F4 F5 F6 F7 F8 F9 F10 F11 F12 F13 F14 F15 F16 F17 F18 F19 F20 F21 F22 F23 F24 F25 F26 F27 F28 F29 F30 F31 F32 F33 F34 F35 F36 F37 F38 F39 F40 F41 F42" xr:uid="{00000000-0002-0000-0100-000002000000}">
      <formula1>"0.22,0.10,0.04,0"</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0"/>
  <sheetViews>
    <sheetView topLeftCell="A7" workbookViewId="0">
      <selection sqref="A1:I1"/>
    </sheetView>
  </sheetViews>
  <sheetFormatPr defaultRowHeight="15" x14ac:dyDescent="0.25"/>
  <cols>
    <col min="1" max="1" width="16" customWidth="1"/>
    <col min="2" max="2" width="40" customWidth="1"/>
    <col min="3" max="3" width="14" customWidth="1"/>
    <col min="4" max="5" width="12" customWidth="1"/>
    <col min="6" max="7" width="16" customWidth="1"/>
    <col min="8" max="8" width="12" customWidth="1"/>
    <col min="9" max="9" width="16" customWidth="1"/>
  </cols>
  <sheetData>
    <row r="1" spans="1:9" ht="32.1" customHeight="1" x14ac:dyDescent="0.25">
      <c r="A1" s="28" t="s">
        <v>63</v>
      </c>
      <c r="B1" s="25"/>
      <c r="C1" s="25"/>
      <c r="D1" s="25"/>
      <c r="E1" s="25"/>
      <c r="F1" s="25"/>
      <c r="G1" s="25"/>
      <c r="H1" s="25"/>
      <c r="I1" s="25"/>
    </row>
    <row r="3" spans="1:9" ht="21.95" customHeight="1" x14ac:dyDescent="0.25">
      <c r="A3" s="6" t="s">
        <v>64</v>
      </c>
      <c r="B3" s="29" t="s">
        <v>65</v>
      </c>
      <c r="C3" s="25"/>
      <c r="E3" s="6" t="s">
        <v>66</v>
      </c>
      <c r="F3" s="29" t="s">
        <v>67</v>
      </c>
      <c r="G3" s="25"/>
      <c r="H3" s="25"/>
      <c r="I3" s="25"/>
    </row>
    <row r="4" spans="1:9" ht="21.95" customHeight="1" x14ac:dyDescent="0.25">
      <c r="A4" s="6" t="s">
        <v>68</v>
      </c>
      <c r="B4" s="32" t="s">
        <v>69</v>
      </c>
      <c r="C4" s="25"/>
      <c r="E4" s="6" t="s">
        <v>70</v>
      </c>
      <c r="F4" s="29" t="s">
        <v>71</v>
      </c>
      <c r="G4" s="25"/>
      <c r="H4" s="25"/>
      <c r="I4" s="25"/>
    </row>
    <row r="5" spans="1:9" ht="21.95" customHeight="1" x14ac:dyDescent="0.25">
      <c r="A5" s="6" t="s">
        <v>72</v>
      </c>
      <c r="B5" s="32" t="s">
        <v>73</v>
      </c>
      <c r="C5" s="25"/>
      <c r="E5" s="6" t="s">
        <v>74</v>
      </c>
      <c r="F5" s="29" t="s">
        <v>75</v>
      </c>
      <c r="G5" s="25"/>
      <c r="H5" s="25"/>
      <c r="I5" s="25"/>
    </row>
    <row r="6" spans="1:9" ht="21.95" customHeight="1" x14ac:dyDescent="0.25">
      <c r="A6" s="6" t="s">
        <v>76</v>
      </c>
      <c r="B6" s="29" t="s">
        <v>77</v>
      </c>
      <c r="C6" s="25"/>
      <c r="E6" s="6" t="s">
        <v>78</v>
      </c>
      <c r="F6" s="29" t="s">
        <v>79</v>
      </c>
      <c r="G6" s="25"/>
      <c r="H6" s="25"/>
      <c r="I6" s="25"/>
    </row>
    <row r="8" spans="1:9" ht="27.95" customHeight="1" x14ac:dyDescent="0.25">
      <c r="A8" s="2" t="s">
        <v>23</v>
      </c>
      <c r="B8" s="2" t="s">
        <v>24</v>
      </c>
      <c r="C8" s="2" t="s">
        <v>25</v>
      </c>
      <c r="D8" s="2" t="s">
        <v>80</v>
      </c>
      <c r="E8" s="2" t="s">
        <v>81</v>
      </c>
      <c r="F8" s="2" t="s">
        <v>82</v>
      </c>
      <c r="G8" s="2" t="s">
        <v>83</v>
      </c>
      <c r="H8" s="2" t="s">
        <v>84</v>
      </c>
      <c r="I8" s="2" t="s">
        <v>85</v>
      </c>
    </row>
    <row r="9" spans="1:9" ht="21.95" customHeight="1" x14ac:dyDescent="0.25">
      <c r="A9" s="3" t="s">
        <v>30</v>
      </c>
      <c r="B9" s="8" t="str">
        <f>IFERROR(IF($A9="","",VLOOKUP($A9,'1 Listino prezzi'!$A$3:$G$42,2,FALSE)),"")</f>
        <v>Notebook business 14" i5/16GB/512GB</v>
      </c>
      <c r="C9" s="8" t="str">
        <f>IFERROR(IF($A9="","",VLOOKUP($A9,'1 Listino prezzi'!$A$3:$G$42,3,FALSE)),"")</f>
        <v>Prodotto</v>
      </c>
      <c r="D9" s="9">
        <v>8</v>
      </c>
      <c r="E9" s="10">
        <v>0.05</v>
      </c>
      <c r="F9" s="11">
        <f>IFERROR(IF($A9="","",VLOOKUP($A9,'1 Listino prezzi'!$A$3:$G$42,5,FALSE)),"")</f>
        <v>890</v>
      </c>
      <c r="G9" s="11">
        <f t="shared" ref="G9:G26" si="0">IFERROR(IF($A9="","",$D9*$F9*(1-$E9)),"")</f>
        <v>6764</v>
      </c>
      <c r="H9" s="12">
        <f>IFERROR(IF($A9="","",VLOOKUP($A9,'1 Listino prezzi'!$A$3:$G$42,6,FALSE)),"")</f>
        <v>0.22</v>
      </c>
      <c r="I9" s="13">
        <f t="shared" ref="I9:I26" si="1">IFERROR(IF($A9="","",$G9*(1+$H9)),"")</f>
        <v>8252.08</v>
      </c>
    </row>
    <row r="10" spans="1:9" ht="21.95" customHeight="1" x14ac:dyDescent="0.25">
      <c r="A10" s="3" t="s">
        <v>34</v>
      </c>
      <c r="B10" s="8" t="str">
        <f>IFERROR(IF($A10="","",VLOOKUP($A10,'1 Listino prezzi'!$A$3:$G$42,2,FALSE)),"")</f>
        <v>Monitor 27" Full HD IPS</v>
      </c>
      <c r="C10" s="8" t="str">
        <f>IFERROR(IF($A10="","",VLOOKUP($A10,'1 Listino prezzi'!$A$3:$G$42,3,FALSE)),"")</f>
        <v>Prodotto</v>
      </c>
      <c r="D10" s="9">
        <v>8</v>
      </c>
      <c r="E10" s="10">
        <v>0</v>
      </c>
      <c r="F10" s="11">
        <f>IFERROR(IF($A10="","",VLOOKUP($A10,'1 Listino prezzi'!$A$3:$G$42,5,FALSE)),"")</f>
        <v>175</v>
      </c>
      <c r="G10" s="11">
        <f t="shared" si="0"/>
        <v>1400</v>
      </c>
      <c r="H10" s="12">
        <f>IFERROR(IF($A10="","",VLOOKUP($A10,'1 Listino prezzi'!$A$3:$G$42,6,FALSE)),"")</f>
        <v>0.22</v>
      </c>
      <c r="I10" s="13">
        <f t="shared" si="1"/>
        <v>1708</v>
      </c>
    </row>
    <row r="11" spans="1:9" ht="21.95" customHeight="1" x14ac:dyDescent="0.25">
      <c r="A11" s="3" t="s">
        <v>36</v>
      </c>
      <c r="B11" s="8" t="str">
        <f>IFERROR(IF($A11="","",VLOOKUP($A11,'1 Listino prezzi'!$A$3:$G$42,2,FALSE)),"")</f>
        <v>Docking station USB-C multiporta</v>
      </c>
      <c r="C11" s="8" t="str">
        <f>IFERROR(IF($A11="","",VLOOKUP($A11,'1 Listino prezzi'!$A$3:$G$42,3,FALSE)),"")</f>
        <v>Prodotto</v>
      </c>
      <c r="D11" s="9">
        <v>8</v>
      </c>
      <c r="E11" s="10">
        <v>0.1</v>
      </c>
      <c r="F11" s="11">
        <f>IFERROR(IF($A11="","",VLOOKUP($A11,'1 Listino prezzi'!$A$3:$G$42,5,FALSE)),"")</f>
        <v>145</v>
      </c>
      <c r="G11" s="11">
        <f t="shared" si="0"/>
        <v>1044</v>
      </c>
      <c r="H11" s="12">
        <f>IFERROR(IF($A11="","",VLOOKUP($A11,'1 Listino prezzi'!$A$3:$G$42,6,FALSE)),"")</f>
        <v>0.22</v>
      </c>
      <c r="I11" s="13">
        <f t="shared" si="1"/>
        <v>1273.68</v>
      </c>
    </row>
    <row r="12" spans="1:9" ht="21.95" customHeight="1" x14ac:dyDescent="0.25">
      <c r="A12" s="3" t="s">
        <v>50</v>
      </c>
      <c r="B12" s="8" t="str">
        <f>IFERROR(IF($A12="","",VLOOKUP($A12,'1 Listino prezzi'!$A$3:$G$42,2,FALSE)),"")</f>
        <v>Migrazione dati e configurazione iniziale</v>
      </c>
      <c r="C12" s="8" t="str">
        <f>IFERROR(IF($A12="","",VLOOKUP($A12,'1 Listino prezzi'!$A$3:$G$42,3,FALSE)),"")</f>
        <v>Servizio</v>
      </c>
      <c r="D12" s="9">
        <v>1</v>
      </c>
      <c r="E12" s="10">
        <v>0</v>
      </c>
      <c r="F12" s="11">
        <f>IFERROR(IF($A12="","",VLOOKUP($A12,'1 Listino prezzi'!$A$3:$G$42,5,FALSE)),"")</f>
        <v>1200</v>
      </c>
      <c r="G12" s="11">
        <f t="shared" si="0"/>
        <v>1200</v>
      </c>
      <c r="H12" s="12">
        <f>IFERROR(IF($A12="","",VLOOKUP($A12,'1 Listino prezzi'!$A$3:$G$42,6,FALSE)),"")</f>
        <v>0.22</v>
      </c>
      <c r="I12" s="13">
        <f t="shared" si="1"/>
        <v>1464</v>
      </c>
    </row>
    <row r="13" spans="1:9" ht="21.95" customHeight="1" x14ac:dyDescent="0.25">
      <c r="A13" s="3" t="s">
        <v>53</v>
      </c>
      <c r="B13" s="8" t="str">
        <f>IFERROR(IF($A13="","",VLOOKUP($A13,'1 Listino prezzi'!$A$3:$G$42,2,FALSE)),"")</f>
        <v>Consulenza sistemistica senior</v>
      </c>
      <c r="C13" s="8" t="str">
        <f>IFERROR(IF($A13="","",VLOOKUP($A13,'1 Listino prezzi'!$A$3:$G$42,3,FALSE)),"")</f>
        <v>Consulenza</v>
      </c>
      <c r="D13" s="9">
        <v>2</v>
      </c>
      <c r="E13" s="10">
        <v>0</v>
      </c>
      <c r="F13" s="11">
        <f>IFERROR(IF($A13="","",VLOOKUP($A13,'1 Listino prezzi'!$A$3:$G$42,5,FALSE)),"")</f>
        <v>680</v>
      </c>
      <c r="G13" s="11">
        <f t="shared" si="0"/>
        <v>1360</v>
      </c>
      <c r="H13" s="12">
        <f>IFERROR(IF($A13="","",VLOOKUP($A13,'1 Listino prezzi'!$A$3:$G$42,6,FALSE)),"")</f>
        <v>0.22</v>
      </c>
      <c r="I13" s="13">
        <f t="shared" si="1"/>
        <v>1659.2</v>
      </c>
    </row>
    <row r="14" spans="1:9" ht="21.95" customHeight="1" x14ac:dyDescent="0.25">
      <c r="A14" s="3"/>
      <c r="B14" s="8" t="str">
        <f>IFERROR(IF($A14="","",VLOOKUP($A14,'1 Listino prezzi'!$A$3:$G$42,2,FALSE)),"")</f>
        <v/>
      </c>
      <c r="C14" s="8" t="str">
        <f>IFERROR(IF($A14="","",VLOOKUP($A14,'1 Listino prezzi'!$A$3:$G$42,3,FALSE)),"")</f>
        <v/>
      </c>
      <c r="D14" s="9"/>
      <c r="E14" s="10"/>
      <c r="F14" s="11" t="str">
        <f>IFERROR(IF($A14="","",VLOOKUP($A14,'1 Listino prezzi'!$A$3:$G$42,5,FALSE)),"")</f>
        <v/>
      </c>
      <c r="G14" s="11" t="str">
        <f t="shared" si="0"/>
        <v/>
      </c>
      <c r="H14" s="12" t="str">
        <f>IFERROR(IF($A14="","",VLOOKUP($A14,'1 Listino prezzi'!$A$3:$G$42,6,FALSE)),"")</f>
        <v/>
      </c>
      <c r="I14" s="13" t="str">
        <f t="shared" si="1"/>
        <v/>
      </c>
    </row>
    <row r="15" spans="1:9" ht="21.95" customHeight="1" x14ac:dyDescent="0.25">
      <c r="A15" s="3"/>
      <c r="B15" s="8" t="str">
        <f>IFERROR(IF($A15="","",VLOOKUP($A15,'1 Listino prezzi'!$A$3:$G$42,2,FALSE)),"")</f>
        <v/>
      </c>
      <c r="C15" s="8" t="str">
        <f>IFERROR(IF($A15="","",VLOOKUP($A15,'1 Listino prezzi'!$A$3:$G$42,3,FALSE)),"")</f>
        <v/>
      </c>
      <c r="D15" s="9"/>
      <c r="E15" s="10"/>
      <c r="F15" s="11" t="str">
        <f>IFERROR(IF($A15="","",VLOOKUP($A15,'1 Listino prezzi'!$A$3:$G$42,5,FALSE)),"")</f>
        <v/>
      </c>
      <c r="G15" s="11" t="str">
        <f t="shared" si="0"/>
        <v/>
      </c>
      <c r="H15" s="12" t="str">
        <f>IFERROR(IF($A15="","",VLOOKUP($A15,'1 Listino prezzi'!$A$3:$G$42,6,FALSE)),"")</f>
        <v/>
      </c>
      <c r="I15" s="13" t="str">
        <f t="shared" si="1"/>
        <v/>
      </c>
    </row>
    <row r="16" spans="1:9" ht="21.95" customHeight="1" x14ac:dyDescent="0.25">
      <c r="A16" s="3"/>
      <c r="B16" s="8" t="str">
        <f>IFERROR(IF($A16="","",VLOOKUP($A16,'1 Listino prezzi'!$A$3:$G$42,2,FALSE)),"")</f>
        <v/>
      </c>
      <c r="C16" s="8" t="str">
        <f>IFERROR(IF($A16="","",VLOOKUP($A16,'1 Listino prezzi'!$A$3:$G$42,3,FALSE)),"")</f>
        <v/>
      </c>
      <c r="D16" s="9"/>
      <c r="E16" s="10"/>
      <c r="F16" s="11" t="str">
        <f>IFERROR(IF($A16="","",VLOOKUP($A16,'1 Listino prezzi'!$A$3:$G$42,5,FALSE)),"")</f>
        <v/>
      </c>
      <c r="G16" s="11" t="str">
        <f t="shared" si="0"/>
        <v/>
      </c>
      <c r="H16" s="12" t="str">
        <f>IFERROR(IF($A16="","",VLOOKUP($A16,'1 Listino prezzi'!$A$3:$G$42,6,FALSE)),"")</f>
        <v/>
      </c>
      <c r="I16" s="13" t="str">
        <f t="shared" si="1"/>
        <v/>
      </c>
    </row>
    <row r="17" spans="1:9" ht="21.95" customHeight="1" x14ac:dyDescent="0.25">
      <c r="A17" s="3"/>
      <c r="B17" s="8" t="str">
        <f>IFERROR(IF($A17="","",VLOOKUP($A17,'1 Listino prezzi'!$A$3:$G$42,2,FALSE)),"")</f>
        <v/>
      </c>
      <c r="C17" s="8" t="str">
        <f>IFERROR(IF($A17="","",VLOOKUP($A17,'1 Listino prezzi'!$A$3:$G$42,3,FALSE)),"")</f>
        <v/>
      </c>
      <c r="D17" s="9"/>
      <c r="E17" s="10"/>
      <c r="F17" s="11" t="str">
        <f>IFERROR(IF($A17="","",VLOOKUP($A17,'1 Listino prezzi'!$A$3:$G$42,5,FALSE)),"")</f>
        <v/>
      </c>
      <c r="G17" s="11" t="str">
        <f t="shared" si="0"/>
        <v/>
      </c>
      <c r="H17" s="12" t="str">
        <f>IFERROR(IF($A17="","",VLOOKUP($A17,'1 Listino prezzi'!$A$3:$G$42,6,FALSE)),"")</f>
        <v/>
      </c>
      <c r="I17" s="13" t="str">
        <f t="shared" si="1"/>
        <v/>
      </c>
    </row>
    <row r="18" spans="1:9" ht="21.95" customHeight="1" x14ac:dyDescent="0.25">
      <c r="A18" s="3"/>
      <c r="B18" s="8" t="str">
        <f>IFERROR(IF($A18="","",VLOOKUP($A18,'1 Listino prezzi'!$A$3:$G$42,2,FALSE)),"")</f>
        <v/>
      </c>
      <c r="C18" s="8" t="str">
        <f>IFERROR(IF($A18="","",VLOOKUP($A18,'1 Listino prezzi'!$A$3:$G$42,3,FALSE)),"")</f>
        <v/>
      </c>
      <c r="D18" s="9"/>
      <c r="E18" s="10"/>
      <c r="F18" s="11" t="str">
        <f>IFERROR(IF($A18="","",VLOOKUP($A18,'1 Listino prezzi'!$A$3:$G$42,5,FALSE)),"")</f>
        <v/>
      </c>
      <c r="G18" s="11" t="str">
        <f t="shared" si="0"/>
        <v/>
      </c>
      <c r="H18" s="12" t="str">
        <f>IFERROR(IF($A18="","",VLOOKUP($A18,'1 Listino prezzi'!$A$3:$G$42,6,FALSE)),"")</f>
        <v/>
      </c>
      <c r="I18" s="13" t="str">
        <f t="shared" si="1"/>
        <v/>
      </c>
    </row>
    <row r="19" spans="1:9" ht="21.95" customHeight="1" x14ac:dyDescent="0.25">
      <c r="A19" s="3"/>
      <c r="B19" s="8" t="str">
        <f>IFERROR(IF($A19="","",VLOOKUP($A19,'1 Listino prezzi'!$A$3:$G$42,2,FALSE)),"")</f>
        <v/>
      </c>
      <c r="C19" s="8" t="str">
        <f>IFERROR(IF($A19="","",VLOOKUP($A19,'1 Listino prezzi'!$A$3:$G$42,3,FALSE)),"")</f>
        <v/>
      </c>
      <c r="D19" s="9"/>
      <c r="E19" s="10"/>
      <c r="F19" s="11" t="str">
        <f>IFERROR(IF($A19="","",VLOOKUP($A19,'1 Listino prezzi'!$A$3:$G$42,5,FALSE)),"")</f>
        <v/>
      </c>
      <c r="G19" s="11" t="str">
        <f t="shared" si="0"/>
        <v/>
      </c>
      <c r="H19" s="12" t="str">
        <f>IFERROR(IF($A19="","",VLOOKUP($A19,'1 Listino prezzi'!$A$3:$G$42,6,FALSE)),"")</f>
        <v/>
      </c>
      <c r="I19" s="13" t="str">
        <f t="shared" si="1"/>
        <v/>
      </c>
    </row>
    <row r="20" spans="1:9" ht="21.95" customHeight="1" x14ac:dyDescent="0.25">
      <c r="A20" s="3"/>
      <c r="B20" s="8" t="str">
        <f>IFERROR(IF($A20="","",VLOOKUP($A20,'1 Listino prezzi'!$A$3:$G$42,2,FALSE)),"")</f>
        <v/>
      </c>
      <c r="C20" s="8" t="str">
        <f>IFERROR(IF($A20="","",VLOOKUP($A20,'1 Listino prezzi'!$A$3:$G$42,3,FALSE)),"")</f>
        <v/>
      </c>
      <c r="D20" s="9"/>
      <c r="E20" s="10"/>
      <c r="F20" s="11" t="str">
        <f>IFERROR(IF($A20="","",VLOOKUP($A20,'1 Listino prezzi'!$A$3:$G$42,5,FALSE)),"")</f>
        <v/>
      </c>
      <c r="G20" s="11" t="str">
        <f t="shared" si="0"/>
        <v/>
      </c>
      <c r="H20" s="12" t="str">
        <f>IFERROR(IF($A20="","",VLOOKUP($A20,'1 Listino prezzi'!$A$3:$G$42,6,FALSE)),"")</f>
        <v/>
      </c>
      <c r="I20" s="13" t="str">
        <f t="shared" si="1"/>
        <v/>
      </c>
    </row>
    <row r="21" spans="1:9" ht="21.95" customHeight="1" x14ac:dyDescent="0.25">
      <c r="A21" s="3"/>
      <c r="B21" s="8" t="str">
        <f>IFERROR(IF($A21="","",VLOOKUP($A21,'1 Listino prezzi'!$A$3:$G$42,2,FALSE)),"")</f>
        <v/>
      </c>
      <c r="C21" s="8" t="str">
        <f>IFERROR(IF($A21="","",VLOOKUP($A21,'1 Listino prezzi'!$A$3:$G$42,3,FALSE)),"")</f>
        <v/>
      </c>
      <c r="D21" s="9"/>
      <c r="E21" s="10"/>
      <c r="F21" s="11" t="str">
        <f>IFERROR(IF($A21="","",VLOOKUP($A21,'1 Listino prezzi'!$A$3:$G$42,5,FALSE)),"")</f>
        <v/>
      </c>
      <c r="G21" s="11" t="str">
        <f t="shared" si="0"/>
        <v/>
      </c>
      <c r="H21" s="12" t="str">
        <f>IFERROR(IF($A21="","",VLOOKUP($A21,'1 Listino prezzi'!$A$3:$G$42,6,FALSE)),"")</f>
        <v/>
      </c>
      <c r="I21" s="13" t="str">
        <f t="shared" si="1"/>
        <v/>
      </c>
    </row>
    <row r="22" spans="1:9" ht="21.95" customHeight="1" x14ac:dyDescent="0.25">
      <c r="A22" s="3"/>
      <c r="B22" s="8" t="str">
        <f>IFERROR(IF($A22="","",VLOOKUP($A22,'1 Listino prezzi'!$A$3:$G$42,2,FALSE)),"")</f>
        <v/>
      </c>
      <c r="C22" s="8" t="str">
        <f>IFERROR(IF($A22="","",VLOOKUP($A22,'1 Listino prezzi'!$A$3:$G$42,3,FALSE)),"")</f>
        <v/>
      </c>
      <c r="D22" s="9"/>
      <c r="E22" s="10"/>
      <c r="F22" s="11" t="str">
        <f>IFERROR(IF($A22="","",VLOOKUP($A22,'1 Listino prezzi'!$A$3:$G$42,5,FALSE)),"")</f>
        <v/>
      </c>
      <c r="G22" s="11" t="str">
        <f t="shared" si="0"/>
        <v/>
      </c>
      <c r="H22" s="12" t="str">
        <f>IFERROR(IF($A22="","",VLOOKUP($A22,'1 Listino prezzi'!$A$3:$G$42,6,FALSE)),"")</f>
        <v/>
      </c>
      <c r="I22" s="13" t="str">
        <f t="shared" si="1"/>
        <v/>
      </c>
    </row>
    <row r="23" spans="1:9" ht="21.95" customHeight="1" x14ac:dyDescent="0.25">
      <c r="A23" s="3"/>
      <c r="B23" s="8" t="str">
        <f>IFERROR(IF($A23="","",VLOOKUP($A23,'1 Listino prezzi'!$A$3:$G$42,2,FALSE)),"")</f>
        <v/>
      </c>
      <c r="C23" s="8" t="str">
        <f>IFERROR(IF($A23="","",VLOOKUP($A23,'1 Listino prezzi'!$A$3:$G$42,3,FALSE)),"")</f>
        <v/>
      </c>
      <c r="D23" s="9"/>
      <c r="E23" s="10"/>
      <c r="F23" s="11" t="str">
        <f>IFERROR(IF($A23="","",VLOOKUP($A23,'1 Listino prezzi'!$A$3:$G$42,5,FALSE)),"")</f>
        <v/>
      </c>
      <c r="G23" s="11" t="str">
        <f t="shared" si="0"/>
        <v/>
      </c>
      <c r="H23" s="12" t="str">
        <f>IFERROR(IF($A23="","",VLOOKUP($A23,'1 Listino prezzi'!$A$3:$G$42,6,FALSE)),"")</f>
        <v/>
      </c>
      <c r="I23" s="13" t="str">
        <f t="shared" si="1"/>
        <v/>
      </c>
    </row>
    <row r="24" spans="1:9" ht="21.95" customHeight="1" x14ac:dyDescent="0.25">
      <c r="A24" s="3"/>
      <c r="B24" s="8" t="str">
        <f>IFERROR(IF($A24="","",VLOOKUP($A24,'1 Listino prezzi'!$A$3:$G$42,2,FALSE)),"")</f>
        <v/>
      </c>
      <c r="C24" s="8" t="str">
        <f>IFERROR(IF($A24="","",VLOOKUP($A24,'1 Listino prezzi'!$A$3:$G$42,3,FALSE)),"")</f>
        <v/>
      </c>
      <c r="D24" s="9"/>
      <c r="E24" s="10"/>
      <c r="F24" s="11" t="str">
        <f>IFERROR(IF($A24="","",VLOOKUP($A24,'1 Listino prezzi'!$A$3:$G$42,5,FALSE)),"")</f>
        <v/>
      </c>
      <c r="G24" s="11" t="str">
        <f t="shared" si="0"/>
        <v/>
      </c>
      <c r="H24" s="12" t="str">
        <f>IFERROR(IF($A24="","",VLOOKUP($A24,'1 Listino prezzi'!$A$3:$G$42,6,FALSE)),"")</f>
        <v/>
      </c>
      <c r="I24" s="13" t="str">
        <f t="shared" si="1"/>
        <v/>
      </c>
    </row>
    <row r="25" spans="1:9" ht="21.95" customHeight="1" x14ac:dyDescent="0.25">
      <c r="A25" s="3"/>
      <c r="B25" s="8" t="str">
        <f>IFERROR(IF($A25="","",VLOOKUP($A25,'1 Listino prezzi'!$A$3:$G$42,2,FALSE)),"")</f>
        <v/>
      </c>
      <c r="C25" s="8" t="str">
        <f>IFERROR(IF($A25="","",VLOOKUP($A25,'1 Listino prezzi'!$A$3:$G$42,3,FALSE)),"")</f>
        <v/>
      </c>
      <c r="D25" s="9"/>
      <c r="E25" s="10"/>
      <c r="F25" s="11" t="str">
        <f>IFERROR(IF($A25="","",VLOOKUP($A25,'1 Listino prezzi'!$A$3:$G$42,5,FALSE)),"")</f>
        <v/>
      </c>
      <c r="G25" s="11" t="str">
        <f t="shared" si="0"/>
        <v/>
      </c>
      <c r="H25" s="12" t="str">
        <f>IFERROR(IF($A25="","",VLOOKUP($A25,'1 Listino prezzi'!$A$3:$G$42,6,FALSE)),"")</f>
        <v/>
      </c>
      <c r="I25" s="13" t="str">
        <f t="shared" si="1"/>
        <v/>
      </c>
    </row>
    <row r="26" spans="1:9" ht="21.95" customHeight="1" x14ac:dyDescent="0.25">
      <c r="A26" s="3"/>
      <c r="B26" s="8" t="str">
        <f>IFERROR(IF($A26="","",VLOOKUP($A26,'1 Listino prezzi'!$A$3:$G$42,2,FALSE)),"")</f>
        <v/>
      </c>
      <c r="C26" s="8" t="str">
        <f>IFERROR(IF($A26="","",VLOOKUP($A26,'1 Listino prezzi'!$A$3:$G$42,3,FALSE)),"")</f>
        <v/>
      </c>
      <c r="D26" s="9"/>
      <c r="E26" s="10"/>
      <c r="F26" s="11" t="str">
        <f>IFERROR(IF($A26="","",VLOOKUP($A26,'1 Listino prezzi'!$A$3:$G$42,5,FALSE)),"")</f>
        <v/>
      </c>
      <c r="G26" s="11" t="str">
        <f t="shared" si="0"/>
        <v/>
      </c>
      <c r="H26" s="12" t="str">
        <f>IFERROR(IF($A26="","",VLOOKUP($A26,'1 Listino prezzi'!$A$3:$G$42,6,FALSE)),"")</f>
        <v/>
      </c>
      <c r="I26" s="13" t="str">
        <f t="shared" si="1"/>
        <v/>
      </c>
    </row>
    <row r="28" spans="1:9" ht="26.1" customHeight="1" x14ac:dyDescent="0.25">
      <c r="A28" s="30" t="s">
        <v>86</v>
      </c>
      <c r="B28" s="31"/>
      <c r="C28" s="31"/>
      <c r="D28" s="31"/>
      <c r="E28" s="31"/>
      <c r="F28" s="31"/>
      <c r="G28" s="16">
        <f>SUM(G9:G26)</f>
        <v>11768</v>
      </c>
      <c r="H28" s="15"/>
      <c r="I28" s="15"/>
    </row>
    <row r="29" spans="1:9" ht="26.1" customHeight="1" x14ac:dyDescent="0.25">
      <c r="A29" s="30" t="s">
        <v>87</v>
      </c>
      <c r="B29" s="31"/>
      <c r="C29" s="31"/>
      <c r="D29" s="31"/>
      <c r="E29" s="31"/>
      <c r="F29" s="31"/>
      <c r="G29" s="16">
        <f>IFERROR(SUMPRODUCT(G9:G26,H9:H26),0)</f>
        <v>2588.96</v>
      </c>
      <c r="H29" s="15"/>
      <c r="I29" s="15"/>
    </row>
    <row r="30" spans="1:9" ht="30" customHeight="1" x14ac:dyDescent="0.25">
      <c r="A30" s="33" t="s">
        <v>88</v>
      </c>
      <c r="B30" s="34"/>
      <c r="C30" s="34"/>
      <c r="D30" s="34"/>
      <c r="E30" s="34"/>
      <c r="F30" s="34"/>
      <c r="G30" s="18">
        <f>G28+G29</f>
        <v>14356.96</v>
      </c>
      <c r="H30" s="17"/>
      <c r="I30" s="17"/>
    </row>
  </sheetData>
  <mergeCells count="12">
    <mergeCell ref="A29:F29"/>
    <mergeCell ref="A1:I1"/>
    <mergeCell ref="F5:I5"/>
    <mergeCell ref="A30:F30"/>
    <mergeCell ref="B4:C4"/>
    <mergeCell ref="F6:I6"/>
    <mergeCell ref="B6:C6"/>
    <mergeCell ref="A28:F28"/>
    <mergeCell ref="B3:C3"/>
    <mergeCell ref="F3:I3"/>
    <mergeCell ref="F4:I4"/>
    <mergeCell ref="B5:C5"/>
  </mergeCells>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xr:uid="{00000000-0002-0000-0200-000000000000}">
          <x14:formula1>
            <xm:f>'1 Listino prezzi'!$A$3:$A$42</xm:f>
          </x14:formula1>
          <xm:sqref>A9 A10 A11 A12 A13 A14 A15 A16 A17 A18 A19 A20 A21 A22 A23 A24 A25 A26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4"/>
  <sheetViews>
    <sheetView workbookViewId="0">
      <selection activeCell="G6" sqref="G6"/>
    </sheetView>
  </sheetViews>
  <sheetFormatPr defaultRowHeight="15" x14ac:dyDescent="0.25"/>
  <cols>
    <col min="1" max="1" width="8" customWidth="1"/>
    <col min="2" max="2" width="18" customWidth="1"/>
    <col min="3" max="3" width="14" customWidth="1"/>
    <col min="4" max="4" width="30" customWidth="1"/>
    <col min="5" max="5" width="18" customWidth="1"/>
    <col min="6" max="6" width="16" customWidth="1"/>
    <col min="7" max="8" width="14" customWidth="1"/>
    <col min="9" max="9" width="28" customWidth="1"/>
  </cols>
  <sheetData>
    <row r="1" spans="1:9" ht="32.1" customHeight="1" x14ac:dyDescent="0.25">
      <c r="A1" s="28" t="s">
        <v>89</v>
      </c>
      <c r="B1" s="25"/>
      <c r="C1" s="25"/>
      <c r="D1" s="25"/>
      <c r="E1" s="25"/>
      <c r="F1" s="25"/>
      <c r="G1" s="25"/>
      <c r="H1" s="25"/>
      <c r="I1" s="25"/>
    </row>
    <row r="2" spans="1:9" ht="27.95" customHeight="1" x14ac:dyDescent="0.25">
      <c r="A2" s="2" t="s">
        <v>90</v>
      </c>
      <c r="B2" s="2" t="s">
        <v>91</v>
      </c>
      <c r="C2" s="2" t="s">
        <v>92</v>
      </c>
      <c r="D2" s="2" t="s">
        <v>66</v>
      </c>
      <c r="E2" s="2" t="s">
        <v>76</v>
      </c>
      <c r="F2" s="2" t="s">
        <v>93</v>
      </c>
      <c r="G2" s="2" t="s">
        <v>94</v>
      </c>
      <c r="H2" s="2" t="s">
        <v>95</v>
      </c>
      <c r="I2" s="2" t="s">
        <v>29</v>
      </c>
    </row>
    <row r="3" spans="1:9" ht="21.95" customHeight="1" x14ac:dyDescent="0.25">
      <c r="A3" s="19">
        <f t="shared" ref="A3:A42" si="0">IF(B3="","",ROW()-2)</f>
        <v>1</v>
      </c>
      <c r="B3" s="3" t="s">
        <v>65</v>
      </c>
      <c r="C3" s="7" t="s">
        <v>69</v>
      </c>
      <c r="D3" s="3" t="s">
        <v>67</v>
      </c>
      <c r="E3" s="3" t="s">
        <v>77</v>
      </c>
      <c r="F3" s="4">
        <v>9890</v>
      </c>
      <c r="G3" s="3" t="s">
        <v>96</v>
      </c>
      <c r="H3" s="7"/>
      <c r="I3" s="3"/>
    </row>
    <row r="4" spans="1:9" ht="21.95" customHeight="1" x14ac:dyDescent="0.25">
      <c r="A4" s="19">
        <f t="shared" si="0"/>
        <v>2</v>
      </c>
      <c r="B4" s="3" t="s">
        <v>97</v>
      </c>
      <c r="C4" s="7" t="s">
        <v>98</v>
      </c>
      <c r="D4" s="3" t="s">
        <v>99</v>
      </c>
      <c r="E4" s="3" t="s">
        <v>100</v>
      </c>
      <c r="F4" s="4">
        <v>3680</v>
      </c>
      <c r="G4" s="3" t="s">
        <v>101</v>
      </c>
      <c r="H4" s="7" t="s">
        <v>102</v>
      </c>
      <c r="I4" s="3" t="s">
        <v>103</v>
      </c>
    </row>
    <row r="5" spans="1:9" ht="21.95" customHeight="1" x14ac:dyDescent="0.25">
      <c r="A5" s="19">
        <f t="shared" si="0"/>
        <v>3</v>
      </c>
      <c r="B5" s="3" t="s">
        <v>104</v>
      </c>
      <c r="C5" s="7" t="s">
        <v>105</v>
      </c>
      <c r="D5" s="3" t="s">
        <v>106</v>
      </c>
      <c r="E5" s="3" t="s">
        <v>107</v>
      </c>
      <c r="F5" s="4">
        <v>5400</v>
      </c>
      <c r="G5" s="3" t="s">
        <v>96</v>
      </c>
      <c r="H5" s="7"/>
      <c r="I5" s="3" t="s">
        <v>108</v>
      </c>
    </row>
    <row r="6" spans="1:9" ht="21.95" customHeight="1" x14ac:dyDescent="0.25">
      <c r="A6" s="19">
        <f t="shared" si="0"/>
        <v>4</v>
      </c>
      <c r="B6" s="3" t="s">
        <v>109</v>
      </c>
      <c r="C6" s="7" t="s">
        <v>110</v>
      </c>
      <c r="D6" s="3" t="s">
        <v>111</v>
      </c>
      <c r="E6" s="3" t="s">
        <v>112</v>
      </c>
      <c r="F6" s="4">
        <v>3840</v>
      </c>
      <c r="G6" s="3" t="s">
        <v>113</v>
      </c>
      <c r="H6" s="7" t="s">
        <v>114</v>
      </c>
      <c r="I6" s="3" t="s">
        <v>115</v>
      </c>
    </row>
    <row r="7" spans="1:9" ht="21.95" customHeight="1" x14ac:dyDescent="0.25">
      <c r="A7" s="19">
        <f t="shared" si="0"/>
        <v>5</v>
      </c>
      <c r="B7" s="3" t="s">
        <v>116</v>
      </c>
      <c r="C7" s="7" t="s">
        <v>117</v>
      </c>
      <c r="D7" s="3" t="s">
        <v>118</v>
      </c>
      <c r="E7" s="3" t="s">
        <v>119</v>
      </c>
      <c r="F7" s="4">
        <v>1159</v>
      </c>
      <c r="G7" s="3" t="s">
        <v>120</v>
      </c>
      <c r="H7" s="7"/>
      <c r="I7" s="3" t="s">
        <v>121</v>
      </c>
    </row>
    <row r="8" spans="1:9" ht="21.95" customHeight="1" x14ac:dyDescent="0.25">
      <c r="A8" s="19">
        <f t="shared" si="0"/>
        <v>6</v>
      </c>
      <c r="B8" s="3" t="s">
        <v>122</v>
      </c>
      <c r="C8" s="7" t="s">
        <v>123</v>
      </c>
      <c r="D8" s="3" t="s">
        <v>124</v>
      </c>
      <c r="E8" s="3" t="s">
        <v>125</v>
      </c>
      <c r="F8" s="4">
        <v>8198.4</v>
      </c>
      <c r="G8" s="3" t="s">
        <v>101</v>
      </c>
      <c r="H8" s="7" t="s">
        <v>126</v>
      </c>
      <c r="I8" s="3"/>
    </row>
    <row r="9" spans="1:9" ht="21.95" customHeight="1" x14ac:dyDescent="0.25">
      <c r="A9" s="19">
        <f t="shared" si="0"/>
        <v>7</v>
      </c>
      <c r="B9" s="3" t="s">
        <v>127</v>
      </c>
      <c r="C9" s="7" t="s">
        <v>128</v>
      </c>
      <c r="D9" s="3" t="s">
        <v>129</v>
      </c>
      <c r="E9" s="3" t="s">
        <v>130</v>
      </c>
      <c r="F9" s="4">
        <v>1659.2</v>
      </c>
      <c r="G9" s="3" t="s">
        <v>96</v>
      </c>
      <c r="H9" s="7"/>
      <c r="I9" s="3"/>
    </row>
    <row r="10" spans="1:9" ht="21.95" customHeight="1" x14ac:dyDescent="0.25">
      <c r="A10" s="19" t="str">
        <f t="shared" si="0"/>
        <v/>
      </c>
      <c r="B10" s="3"/>
      <c r="C10" s="7"/>
      <c r="D10" s="3"/>
      <c r="E10" s="3"/>
      <c r="F10" s="4"/>
      <c r="G10" s="3"/>
      <c r="H10" s="7"/>
      <c r="I10" s="3"/>
    </row>
    <row r="11" spans="1:9" ht="21.95" customHeight="1" x14ac:dyDescent="0.25">
      <c r="A11" s="19" t="str">
        <f t="shared" si="0"/>
        <v/>
      </c>
      <c r="B11" s="3"/>
      <c r="C11" s="7"/>
      <c r="D11" s="3"/>
      <c r="E11" s="3"/>
      <c r="F11" s="4"/>
      <c r="G11" s="3"/>
      <c r="H11" s="7"/>
      <c r="I11" s="3"/>
    </row>
    <row r="12" spans="1:9" ht="21.95" customHeight="1" x14ac:dyDescent="0.25">
      <c r="A12" s="19" t="str">
        <f t="shared" si="0"/>
        <v/>
      </c>
      <c r="B12" s="3"/>
      <c r="C12" s="7"/>
      <c r="D12" s="3"/>
      <c r="E12" s="3"/>
      <c r="F12" s="4"/>
      <c r="G12" s="3"/>
      <c r="H12" s="7"/>
      <c r="I12" s="3"/>
    </row>
    <row r="13" spans="1:9" ht="21.95" customHeight="1" x14ac:dyDescent="0.25">
      <c r="A13" s="19" t="str">
        <f t="shared" si="0"/>
        <v/>
      </c>
      <c r="B13" s="3"/>
      <c r="C13" s="7"/>
      <c r="D13" s="3"/>
      <c r="E13" s="3"/>
      <c r="F13" s="4"/>
      <c r="G13" s="3"/>
      <c r="H13" s="7"/>
      <c r="I13" s="3"/>
    </row>
    <row r="14" spans="1:9" ht="21.95" customHeight="1" x14ac:dyDescent="0.25">
      <c r="A14" s="19" t="str">
        <f t="shared" si="0"/>
        <v/>
      </c>
      <c r="B14" s="3"/>
      <c r="C14" s="7"/>
      <c r="D14" s="3"/>
      <c r="E14" s="3"/>
      <c r="F14" s="4"/>
      <c r="G14" s="3"/>
      <c r="H14" s="7"/>
      <c r="I14" s="3"/>
    </row>
    <row r="15" spans="1:9" ht="21.95" customHeight="1" x14ac:dyDescent="0.25">
      <c r="A15" s="19" t="str">
        <f t="shared" si="0"/>
        <v/>
      </c>
      <c r="B15" s="3"/>
      <c r="C15" s="7"/>
      <c r="D15" s="3"/>
      <c r="E15" s="3"/>
      <c r="F15" s="4"/>
      <c r="G15" s="3"/>
      <c r="H15" s="7"/>
      <c r="I15" s="3"/>
    </row>
    <row r="16" spans="1:9" ht="21.95" customHeight="1" x14ac:dyDescent="0.25">
      <c r="A16" s="19" t="str">
        <f t="shared" si="0"/>
        <v/>
      </c>
      <c r="B16" s="3"/>
      <c r="C16" s="7"/>
      <c r="D16" s="3"/>
      <c r="E16" s="3"/>
      <c r="F16" s="4"/>
      <c r="G16" s="3"/>
      <c r="H16" s="7"/>
      <c r="I16" s="3"/>
    </row>
    <row r="17" spans="1:9" ht="21.95" customHeight="1" x14ac:dyDescent="0.25">
      <c r="A17" s="19" t="str">
        <f t="shared" si="0"/>
        <v/>
      </c>
      <c r="B17" s="3"/>
      <c r="C17" s="7"/>
      <c r="D17" s="3"/>
      <c r="E17" s="3"/>
      <c r="F17" s="4"/>
      <c r="G17" s="3"/>
      <c r="H17" s="7"/>
      <c r="I17" s="3"/>
    </row>
    <row r="18" spans="1:9" ht="21.95" customHeight="1" x14ac:dyDescent="0.25">
      <c r="A18" s="19" t="str">
        <f t="shared" si="0"/>
        <v/>
      </c>
      <c r="B18" s="3"/>
      <c r="C18" s="7"/>
      <c r="D18" s="3"/>
      <c r="E18" s="3"/>
      <c r="F18" s="4"/>
      <c r="G18" s="3"/>
      <c r="H18" s="7"/>
      <c r="I18" s="3"/>
    </row>
    <row r="19" spans="1:9" ht="21.95" customHeight="1" x14ac:dyDescent="0.25">
      <c r="A19" s="19" t="str">
        <f t="shared" si="0"/>
        <v/>
      </c>
      <c r="B19" s="3"/>
      <c r="C19" s="7"/>
      <c r="D19" s="3"/>
      <c r="E19" s="3"/>
      <c r="F19" s="4"/>
      <c r="G19" s="3"/>
      <c r="H19" s="7"/>
      <c r="I19" s="3"/>
    </row>
    <row r="20" spans="1:9" ht="21.95" customHeight="1" x14ac:dyDescent="0.25">
      <c r="A20" s="19" t="str">
        <f t="shared" si="0"/>
        <v/>
      </c>
      <c r="B20" s="3"/>
      <c r="C20" s="7"/>
      <c r="D20" s="3"/>
      <c r="E20" s="3"/>
      <c r="F20" s="4"/>
      <c r="G20" s="3"/>
      <c r="H20" s="7"/>
      <c r="I20" s="3"/>
    </row>
    <row r="21" spans="1:9" ht="21.95" customHeight="1" x14ac:dyDescent="0.25">
      <c r="A21" s="19" t="str">
        <f t="shared" si="0"/>
        <v/>
      </c>
      <c r="B21" s="3"/>
      <c r="C21" s="7"/>
      <c r="D21" s="3"/>
      <c r="E21" s="3"/>
      <c r="F21" s="4"/>
      <c r="G21" s="3"/>
      <c r="H21" s="7"/>
      <c r="I21" s="3"/>
    </row>
    <row r="22" spans="1:9" ht="21.95" customHeight="1" x14ac:dyDescent="0.25">
      <c r="A22" s="19" t="str">
        <f t="shared" si="0"/>
        <v/>
      </c>
      <c r="B22" s="3"/>
      <c r="C22" s="7"/>
      <c r="D22" s="3"/>
      <c r="E22" s="3"/>
      <c r="F22" s="4"/>
      <c r="G22" s="3"/>
      <c r="H22" s="7"/>
      <c r="I22" s="3"/>
    </row>
    <row r="23" spans="1:9" ht="21.95" customHeight="1" x14ac:dyDescent="0.25">
      <c r="A23" s="19" t="str">
        <f t="shared" si="0"/>
        <v/>
      </c>
      <c r="B23" s="3"/>
      <c r="C23" s="7"/>
      <c r="D23" s="3"/>
      <c r="E23" s="3"/>
      <c r="F23" s="4"/>
      <c r="G23" s="3"/>
      <c r="H23" s="7"/>
      <c r="I23" s="3"/>
    </row>
    <row r="24" spans="1:9" ht="21.95" customHeight="1" x14ac:dyDescent="0.25">
      <c r="A24" s="19" t="str">
        <f t="shared" si="0"/>
        <v/>
      </c>
      <c r="B24" s="3"/>
      <c r="C24" s="7"/>
      <c r="D24" s="3"/>
      <c r="E24" s="3"/>
      <c r="F24" s="4"/>
      <c r="G24" s="3"/>
      <c r="H24" s="7"/>
      <c r="I24" s="3"/>
    </row>
    <row r="25" spans="1:9" ht="21.95" customHeight="1" x14ac:dyDescent="0.25">
      <c r="A25" s="19" t="str">
        <f t="shared" si="0"/>
        <v/>
      </c>
      <c r="B25" s="3"/>
      <c r="C25" s="7"/>
      <c r="D25" s="3"/>
      <c r="E25" s="3"/>
      <c r="F25" s="4"/>
      <c r="G25" s="3"/>
      <c r="H25" s="7"/>
      <c r="I25" s="3"/>
    </row>
    <row r="26" spans="1:9" ht="21.95" customHeight="1" x14ac:dyDescent="0.25">
      <c r="A26" s="19" t="str">
        <f t="shared" si="0"/>
        <v/>
      </c>
      <c r="B26" s="3"/>
      <c r="C26" s="7"/>
      <c r="D26" s="3"/>
      <c r="E26" s="3"/>
      <c r="F26" s="4"/>
      <c r="G26" s="3"/>
      <c r="H26" s="7"/>
      <c r="I26" s="3"/>
    </row>
    <row r="27" spans="1:9" ht="21.95" customHeight="1" x14ac:dyDescent="0.25">
      <c r="A27" s="19" t="str">
        <f t="shared" si="0"/>
        <v/>
      </c>
      <c r="B27" s="3"/>
      <c r="C27" s="7"/>
      <c r="D27" s="3"/>
      <c r="E27" s="3"/>
      <c r="F27" s="4"/>
      <c r="G27" s="3"/>
      <c r="H27" s="7"/>
      <c r="I27" s="3"/>
    </row>
    <row r="28" spans="1:9" ht="21.95" customHeight="1" x14ac:dyDescent="0.25">
      <c r="A28" s="19" t="str">
        <f t="shared" si="0"/>
        <v/>
      </c>
      <c r="B28" s="3"/>
      <c r="C28" s="7"/>
      <c r="D28" s="3"/>
      <c r="E28" s="3"/>
      <c r="F28" s="4"/>
      <c r="G28" s="3"/>
      <c r="H28" s="7"/>
      <c r="I28" s="3"/>
    </row>
    <row r="29" spans="1:9" ht="21.95" customHeight="1" x14ac:dyDescent="0.25">
      <c r="A29" s="19" t="str">
        <f t="shared" si="0"/>
        <v/>
      </c>
      <c r="B29" s="3"/>
      <c r="C29" s="7"/>
      <c r="D29" s="3"/>
      <c r="E29" s="3"/>
      <c r="F29" s="4"/>
      <c r="G29" s="3"/>
      <c r="H29" s="7"/>
      <c r="I29" s="3"/>
    </row>
    <row r="30" spans="1:9" ht="21.95" customHeight="1" x14ac:dyDescent="0.25">
      <c r="A30" s="19" t="str">
        <f t="shared" si="0"/>
        <v/>
      </c>
      <c r="B30" s="3"/>
      <c r="C30" s="7"/>
      <c r="D30" s="3"/>
      <c r="E30" s="3"/>
      <c r="F30" s="4"/>
      <c r="G30" s="3"/>
      <c r="H30" s="7"/>
      <c r="I30" s="3"/>
    </row>
    <row r="31" spans="1:9" ht="21.95" customHeight="1" x14ac:dyDescent="0.25">
      <c r="A31" s="19" t="str">
        <f t="shared" si="0"/>
        <v/>
      </c>
      <c r="B31" s="3"/>
      <c r="C31" s="7"/>
      <c r="D31" s="3"/>
      <c r="E31" s="3"/>
      <c r="F31" s="4"/>
      <c r="G31" s="3"/>
      <c r="H31" s="7"/>
      <c r="I31" s="3"/>
    </row>
    <row r="32" spans="1:9" ht="21.95" customHeight="1" x14ac:dyDescent="0.25">
      <c r="A32" s="19" t="str">
        <f t="shared" si="0"/>
        <v/>
      </c>
      <c r="B32" s="3"/>
      <c r="C32" s="7"/>
      <c r="D32" s="3"/>
      <c r="E32" s="3"/>
      <c r="F32" s="4"/>
      <c r="G32" s="3"/>
      <c r="H32" s="7"/>
      <c r="I32" s="3"/>
    </row>
    <row r="33" spans="1:9" ht="21.95" customHeight="1" x14ac:dyDescent="0.25">
      <c r="A33" s="19" t="str">
        <f t="shared" si="0"/>
        <v/>
      </c>
      <c r="B33" s="3"/>
      <c r="C33" s="7"/>
      <c r="D33" s="3"/>
      <c r="E33" s="3"/>
      <c r="F33" s="4"/>
      <c r="G33" s="3"/>
      <c r="H33" s="7"/>
      <c r="I33" s="3"/>
    </row>
    <row r="34" spans="1:9" ht="21.95" customHeight="1" x14ac:dyDescent="0.25">
      <c r="A34" s="19" t="str">
        <f t="shared" si="0"/>
        <v/>
      </c>
      <c r="B34" s="3"/>
      <c r="C34" s="7"/>
      <c r="D34" s="3"/>
      <c r="E34" s="3"/>
      <c r="F34" s="4"/>
      <c r="G34" s="3"/>
      <c r="H34" s="7"/>
      <c r="I34" s="3"/>
    </row>
    <row r="35" spans="1:9" ht="21.95" customHeight="1" x14ac:dyDescent="0.25">
      <c r="A35" s="19" t="str">
        <f t="shared" si="0"/>
        <v/>
      </c>
      <c r="B35" s="3"/>
      <c r="C35" s="7"/>
      <c r="D35" s="3"/>
      <c r="E35" s="3"/>
      <c r="F35" s="4"/>
      <c r="G35" s="3"/>
      <c r="H35" s="7"/>
      <c r="I35" s="3"/>
    </row>
    <row r="36" spans="1:9" ht="21.95" customHeight="1" x14ac:dyDescent="0.25">
      <c r="A36" s="19" t="str">
        <f t="shared" si="0"/>
        <v/>
      </c>
      <c r="B36" s="3"/>
      <c r="C36" s="7"/>
      <c r="D36" s="3"/>
      <c r="E36" s="3"/>
      <c r="F36" s="4"/>
      <c r="G36" s="3"/>
      <c r="H36" s="7"/>
      <c r="I36" s="3"/>
    </row>
    <row r="37" spans="1:9" ht="21.95" customHeight="1" x14ac:dyDescent="0.25">
      <c r="A37" s="19" t="str">
        <f t="shared" si="0"/>
        <v/>
      </c>
      <c r="B37" s="3"/>
      <c r="C37" s="7"/>
      <c r="D37" s="3"/>
      <c r="E37" s="3"/>
      <c r="F37" s="4"/>
      <c r="G37" s="3"/>
      <c r="H37" s="7"/>
      <c r="I37" s="3"/>
    </row>
    <row r="38" spans="1:9" ht="21.95" customHeight="1" x14ac:dyDescent="0.25">
      <c r="A38" s="19" t="str">
        <f t="shared" si="0"/>
        <v/>
      </c>
      <c r="B38" s="3"/>
      <c r="C38" s="7"/>
      <c r="D38" s="3"/>
      <c r="E38" s="3"/>
      <c r="F38" s="4"/>
      <c r="G38" s="3"/>
      <c r="H38" s="7"/>
      <c r="I38" s="3"/>
    </row>
    <row r="39" spans="1:9" ht="21.95" customHeight="1" x14ac:dyDescent="0.25">
      <c r="A39" s="19" t="str">
        <f t="shared" si="0"/>
        <v/>
      </c>
      <c r="B39" s="3"/>
      <c r="C39" s="7"/>
      <c r="D39" s="3"/>
      <c r="E39" s="3"/>
      <c r="F39" s="4"/>
      <c r="G39" s="3"/>
      <c r="H39" s="7"/>
      <c r="I39" s="3"/>
    </row>
    <row r="40" spans="1:9" ht="21.95" customHeight="1" x14ac:dyDescent="0.25">
      <c r="A40" s="19" t="str">
        <f t="shared" si="0"/>
        <v/>
      </c>
      <c r="B40" s="3"/>
      <c r="C40" s="7"/>
      <c r="D40" s="3"/>
      <c r="E40" s="3"/>
      <c r="F40" s="4"/>
      <c r="G40" s="3"/>
      <c r="H40" s="7"/>
      <c r="I40" s="3"/>
    </row>
    <row r="41" spans="1:9" ht="21.95" customHeight="1" x14ac:dyDescent="0.25">
      <c r="A41" s="19" t="str">
        <f t="shared" si="0"/>
        <v/>
      </c>
      <c r="B41" s="3"/>
      <c r="C41" s="7"/>
      <c r="D41" s="3"/>
      <c r="E41" s="3"/>
      <c r="F41" s="4"/>
      <c r="G41" s="3"/>
      <c r="H41" s="7"/>
      <c r="I41" s="3"/>
    </row>
    <row r="42" spans="1:9" ht="21.95" customHeight="1" x14ac:dyDescent="0.25">
      <c r="A42" s="19" t="str">
        <f t="shared" si="0"/>
        <v/>
      </c>
      <c r="B42" s="3"/>
      <c r="C42" s="7"/>
      <c r="D42" s="3"/>
      <c r="E42" s="3"/>
      <c r="F42" s="4"/>
      <c r="G42" s="3"/>
      <c r="H42" s="7"/>
      <c r="I42" s="3"/>
    </row>
    <row r="44" spans="1:9" ht="26.1" customHeight="1" x14ac:dyDescent="0.25">
      <c r="A44" s="30" t="s">
        <v>131</v>
      </c>
      <c r="B44" s="31"/>
      <c r="C44" s="31"/>
      <c r="D44" s="31"/>
      <c r="E44" s="31"/>
      <c r="F44" s="16">
        <f>SUM(F3:F42)</f>
        <v>33826.6</v>
      </c>
      <c r="G44" s="15"/>
      <c r="H44" s="15"/>
      <c r="I44" s="15"/>
    </row>
  </sheetData>
  <mergeCells count="2">
    <mergeCell ref="A1:I1"/>
    <mergeCell ref="A44:E44"/>
  </mergeCells>
  <conditionalFormatting sqref="A3:I42">
    <cfRule type="expression" dxfId="2" priority="1">
      <formula>$G3="Accettato"</formula>
    </cfRule>
    <cfRule type="expression" dxfId="1" priority="2">
      <formula>$G3="Rifiutato"</formula>
    </cfRule>
    <cfRule type="expression" dxfId="0" priority="3">
      <formula>$G3="In attesa"</formula>
    </cfRule>
  </conditionalFormatting>
  <dataValidations count="1">
    <dataValidation type="list" allowBlank="1" sqref="G3 G4 G5 G6 G7 G8 G9 G10 G11 G12 G13 G14 G15 G16 G17 G18 G19 G20 G21 G22 G23 G24 G25 G26 G27 G28 G29 G30 G31 G32 G33 G34 G35 G36 G37 G38 G39 G40 G41 G42" xr:uid="{00000000-0002-0000-0300-000000000000}">
      <formula1>"In attesa,Inviato,Accettato,Rifiutato"</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0"/>
  <sheetViews>
    <sheetView workbookViewId="0">
      <selection sqref="A1:D1"/>
    </sheetView>
  </sheetViews>
  <sheetFormatPr defaultRowHeight="15" x14ac:dyDescent="0.25"/>
  <cols>
    <col min="1" max="1" width="38" customWidth="1"/>
    <col min="2" max="2" width="18" customWidth="1"/>
    <col min="3" max="3" width="20" customWidth="1"/>
    <col min="4" max="4" width="18" customWidth="1"/>
  </cols>
  <sheetData>
    <row r="1" spans="1:4" ht="32.1" customHeight="1" x14ac:dyDescent="0.25">
      <c r="A1" s="28" t="s">
        <v>132</v>
      </c>
      <c r="B1" s="25"/>
      <c r="C1" s="25"/>
      <c r="D1" s="25"/>
    </row>
    <row r="3" spans="1:4" x14ac:dyDescent="0.25">
      <c r="A3" s="6" t="s">
        <v>133</v>
      </c>
      <c r="B3" s="20">
        <f ca="1">TODAY()</f>
        <v>46164</v>
      </c>
    </row>
    <row r="5" spans="1:4" ht="15.75" x14ac:dyDescent="0.25">
      <c r="A5" s="21" t="s">
        <v>134</v>
      </c>
    </row>
    <row r="6" spans="1:4" ht="27.95" customHeight="1" x14ac:dyDescent="0.25">
      <c r="A6" s="2" t="s">
        <v>94</v>
      </c>
      <c r="B6" s="2" t="s">
        <v>135</v>
      </c>
      <c r="C6" s="2" t="s">
        <v>136</v>
      </c>
    </row>
    <row r="7" spans="1:4" ht="24" customHeight="1" x14ac:dyDescent="0.25">
      <c r="A7" s="6" t="s">
        <v>120</v>
      </c>
      <c r="B7" s="19">
        <f>COUNTIF('3 Registro preventivi'!$G$3:$G$42,"In attesa")</f>
        <v>1</v>
      </c>
      <c r="C7" s="11">
        <f>SUMIF('3 Registro preventivi'!$G$3:$G$42,"In attesa",'3 Registro preventivi'!$F$3:$F$42)</f>
        <v>1159</v>
      </c>
    </row>
    <row r="8" spans="1:4" ht="24" customHeight="1" x14ac:dyDescent="0.25">
      <c r="A8" s="6" t="s">
        <v>96</v>
      </c>
      <c r="B8" s="19">
        <f>COUNTIF('3 Registro preventivi'!$G$3:$G$42,"Inviato")</f>
        <v>3</v>
      </c>
      <c r="C8" s="11">
        <f>SUMIF('3 Registro preventivi'!$G$3:$G$42,"Inviato",'3 Registro preventivi'!$F$3:$F$42)</f>
        <v>16949.2</v>
      </c>
    </row>
    <row r="9" spans="1:4" ht="24" customHeight="1" x14ac:dyDescent="0.25">
      <c r="A9" s="6" t="s">
        <v>101</v>
      </c>
      <c r="B9" s="19">
        <f>COUNTIF('3 Registro preventivi'!$G$3:$G$42,"Accettato")</f>
        <v>2</v>
      </c>
      <c r="C9" s="11">
        <f>SUMIF('3 Registro preventivi'!$G$3:$G$42,"Accettato",'3 Registro preventivi'!$F$3:$F$42)</f>
        <v>11878.4</v>
      </c>
    </row>
    <row r="10" spans="1:4" ht="24" customHeight="1" x14ac:dyDescent="0.25">
      <c r="A10" s="6" t="s">
        <v>113</v>
      </c>
      <c r="B10" s="19">
        <f>COUNTIF('3 Registro preventivi'!$G$3:$G$42,"Rifiutato")</f>
        <v>1</v>
      </c>
      <c r="C10" s="11">
        <f>SUMIF('3 Registro preventivi'!$G$3:$G$42,"Rifiutato",'3 Registro preventivi'!$F$3:$F$42)</f>
        <v>3840</v>
      </c>
    </row>
    <row r="11" spans="1:4" ht="26.1" customHeight="1" x14ac:dyDescent="0.25">
      <c r="A11" s="14" t="s">
        <v>131</v>
      </c>
      <c r="B11" s="22">
        <f>COUNTA('3 Registro preventivi'!$B$3:$B$42)</f>
        <v>7</v>
      </c>
      <c r="C11" s="16">
        <f>SUM(C7:C10)</f>
        <v>33826.6</v>
      </c>
    </row>
    <row r="13" spans="1:4" ht="15.75" x14ac:dyDescent="0.25">
      <c r="A13" s="21" t="s">
        <v>137</v>
      </c>
    </row>
    <row r="14" spans="1:4" ht="24" customHeight="1" x14ac:dyDescent="0.25">
      <c r="A14" s="6" t="s">
        <v>138</v>
      </c>
      <c r="B14" s="19">
        <f>B11</f>
        <v>7</v>
      </c>
    </row>
    <row r="15" spans="1:4" ht="24" customHeight="1" x14ac:dyDescent="0.25">
      <c r="A15" s="6" t="s">
        <v>139</v>
      </c>
      <c r="B15" s="11">
        <f>C7+C8</f>
        <v>18108.2</v>
      </c>
    </row>
    <row r="16" spans="1:4" ht="24" customHeight="1" x14ac:dyDescent="0.25">
      <c r="A16" s="6" t="s">
        <v>140</v>
      </c>
      <c r="B16" s="11">
        <f>C9</f>
        <v>11878.4</v>
      </c>
    </row>
    <row r="17" spans="1:4" ht="24" customHeight="1" x14ac:dyDescent="0.25">
      <c r="A17" s="6" t="s">
        <v>141</v>
      </c>
      <c r="B17" s="11">
        <f>IFERROR(C11/B11,0)</f>
        <v>4832.3714285714286</v>
      </c>
    </row>
    <row r="18" spans="1:4" ht="27.95" customHeight="1" x14ac:dyDescent="0.25">
      <c r="A18" s="6" t="s">
        <v>142</v>
      </c>
      <c r="B18" s="23">
        <f>IFERROR(B9/(B9+B10),0)</f>
        <v>0.66666666666666663</v>
      </c>
    </row>
    <row r="20" spans="1:4" ht="32.1" customHeight="1" x14ac:dyDescent="0.25">
      <c r="A20" s="35" t="s">
        <v>143</v>
      </c>
      <c r="B20" s="25"/>
      <c r="C20" s="25"/>
      <c r="D20" s="25"/>
    </row>
  </sheetData>
  <mergeCells count="2">
    <mergeCell ref="A1:D1"/>
    <mergeCell ref="A20:D2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Istruzioni</vt:lpstr>
      <vt:lpstr>1 Listino prezzi</vt:lpstr>
      <vt:lpstr>2 Preventivo</vt:lpstr>
      <vt:lpstr>3 Registro preventivi</vt:lpstr>
      <vt:lpstr>4 Riepilogo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preventivi e listino prezzi — SynSphere</dc:title>
  <dc:creator>SynSphere Italia</dc:creator>
  <dc:description>Listino prezzi, generatore preventivi e registro offerte per PMI italiane. https://www.synsphere.it</dc:description>
  <cp:lastModifiedBy>Egiziago Cioffi</cp:lastModifiedBy>
  <dcterms:created xsi:type="dcterms:W3CDTF">2026-05-22T06:07:21Z</dcterms:created>
  <dcterms:modified xsi:type="dcterms:W3CDTF">2026-05-22T06:18:52Z</dcterms:modified>
</cp:coreProperties>
</file>