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EgiziagoCioffi\OneDrive - SYNSPHERE\Documenti\source\VisualStudioCodeRepo\SynSphereWebsite\SYNSPHERE - Website\public\download\"/>
    </mc:Choice>
  </mc:AlternateContent>
  <xr:revisionPtr revIDLastSave="0" documentId="13_ncr:1_{3420B79C-BEC8-4D68-8BB6-7F2AD215BDDF}" xr6:coauthVersionLast="47" xr6:coauthVersionMax="47" xr10:uidLastSave="{00000000-0000-0000-0000-000000000000}"/>
  <bookViews>
    <workbookView xWindow="28680" yWindow="2010" windowWidth="29040" windowHeight="15720" xr2:uid="{00000000-000D-0000-FFFF-FFFF00000000}"/>
  </bookViews>
  <sheets>
    <sheet name="Istruzioni" sheetId="1" r:id="rId1"/>
    <sheet name="1 Anagrafica articoli" sheetId="2" r:id="rId2"/>
    <sheet name="2 Movimenti" sheetId="3" r:id="rId3"/>
    <sheet name="3 Giacenze" sheetId="4" r:id="rId4"/>
    <sheet name="4 Riepilogo"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5" l="1"/>
  <c r="B8" i="5"/>
  <c r="B3" i="5"/>
  <c r="C32" i="4"/>
  <c r="B32" i="4"/>
  <c r="A32" i="4"/>
  <c r="H32" i="4" s="1"/>
  <c r="C31" i="4"/>
  <c r="B31" i="4"/>
  <c r="A31" i="4"/>
  <c r="E31" i="4" s="1"/>
  <c r="C30" i="4"/>
  <c r="B30" i="4"/>
  <c r="A30" i="4"/>
  <c r="G30" i="4" s="1"/>
  <c r="I29" i="4"/>
  <c r="H29" i="4"/>
  <c r="G29" i="4"/>
  <c r="F29" i="4"/>
  <c r="E29" i="4"/>
  <c r="D29" i="4"/>
  <c r="C29" i="4"/>
  <c r="B29" i="4"/>
  <c r="A29" i="4"/>
  <c r="C28" i="4"/>
  <c r="B28" i="4"/>
  <c r="A28" i="4"/>
  <c r="H28" i="4" s="1"/>
  <c r="I27" i="4"/>
  <c r="C27" i="4"/>
  <c r="B27" i="4"/>
  <c r="A27" i="4"/>
  <c r="E27" i="4" s="1"/>
  <c r="I26" i="4"/>
  <c r="H26" i="4"/>
  <c r="G26" i="4"/>
  <c r="F26" i="4"/>
  <c r="C26" i="4"/>
  <c r="B26" i="4"/>
  <c r="A26" i="4"/>
  <c r="E26" i="4" s="1"/>
  <c r="I25" i="4"/>
  <c r="H25" i="4"/>
  <c r="G25" i="4"/>
  <c r="F25" i="4"/>
  <c r="E25" i="4"/>
  <c r="D25" i="4"/>
  <c r="C25" i="4"/>
  <c r="B25" i="4"/>
  <c r="A25" i="4"/>
  <c r="C24" i="4"/>
  <c r="B24" i="4"/>
  <c r="A24" i="4"/>
  <c r="H24" i="4" s="1"/>
  <c r="I23" i="4"/>
  <c r="C23" i="4"/>
  <c r="B23" i="4"/>
  <c r="A23" i="4"/>
  <c r="E23" i="4" s="1"/>
  <c r="I22" i="4"/>
  <c r="H22" i="4"/>
  <c r="G22" i="4"/>
  <c r="F22" i="4"/>
  <c r="C22" i="4"/>
  <c r="B22" i="4"/>
  <c r="A22" i="4"/>
  <c r="E22" i="4" s="1"/>
  <c r="I21" i="4"/>
  <c r="H21" i="4"/>
  <c r="G21" i="4"/>
  <c r="F21" i="4"/>
  <c r="E21" i="4"/>
  <c r="D21" i="4"/>
  <c r="C21" i="4"/>
  <c r="B21" i="4"/>
  <c r="A21" i="4"/>
  <c r="C20" i="4"/>
  <c r="B20" i="4"/>
  <c r="A20" i="4"/>
  <c r="H20" i="4" s="1"/>
  <c r="I19" i="4"/>
  <c r="C19" i="4"/>
  <c r="B19" i="4"/>
  <c r="A19" i="4"/>
  <c r="E19" i="4" s="1"/>
  <c r="I18" i="4"/>
  <c r="H18" i="4"/>
  <c r="G18" i="4"/>
  <c r="F18" i="4"/>
  <c r="C18" i="4"/>
  <c r="B18" i="4"/>
  <c r="A18" i="4"/>
  <c r="E18" i="4" s="1"/>
  <c r="I17" i="4"/>
  <c r="H17" i="4"/>
  <c r="G17" i="4"/>
  <c r="F17" i="4"/>
  <c r="E17" i="4"/>
  <c r="D17" i="4"/>
  <c r="C17" i="4"/>
  <c r="B17" i="4"/>
  <c r="A17" i="4"/>
  <c r="C16" i="4"/>
  <c r="B16" i="4"/>
  <c r="A16" i="4"/>
  <c r="H16" i="4" s="1"/>
  <c r="I15" i="4"/>
  <c r="C15" i="4"/>
  <c r="B15" i="4"/>
  <c r="A15" i="4"/>
  <c r="E15" i="4" s="1"/>
  <c r="G14" i="4"/>
  <c r="C14" i="4"/>
  <c r="B14" i="4"/>
  <c r="A14" i="4"/>
  <c r="E14" i="4" s="1"/>
  <c r="G13" i="4"/>
  <c r="E13" i="4"/>
  <c r="D13" i="4"/>
  <c r="F13" i="4" s="1"/>
  <c r="C13" i="4"/>
  <c r="B13" i="4"/>
  <c r="A13" i="4"/>
  <c r="C12" i="4"/>
  <c r="B12" i="4"/>
  <c r="A12" i="4"/>
  <c r="C11" i="4"/>
  <c r="B11" i="4"/>
  <c r="A11" i="4"/>
  <c r="E11" i="4" s="1"/>
  <c r="G10" i="4"/>
  <c r="C10" i="4"/>
  <c r="B10" i="4"/>
  <c r="A10" i="4"/>
  <c r="E10" i="4" s="1"/>
  <c r="G9" i="4"/>
  <c r="E9" i="4"/>
  <c r="D9" i="4"/>
  <c r="F9" i="4" s="1"/>
  <c r="C9" i="4"/>
  <c r="B9" i="4"/>
  <c r="A9" i="4"/>
  <c r="C8" i="4"/>
  <c r="B8" i="4"/>
  <c r="A8" i="4"/>
  <c r="C7" i="4"/>
  <c r="B7" i="4"/>
  <c r="A7" i="4"/>
  <c r="E7" i="4" s="1"/>
  <c r="G6" i="4"/>
  <c r="C6" i="4"/>
  <c r="B6" i="4"/>
  <c r="A6" i="4"/>
  <c r="E6" i="4" s="1"/>
  <c r="G5" i="4"/>
  <c r="E5" i="4"/>
  <c r="D5" i="4"/>
  <c r="F5" i="4" s="1"/>
  <c r="C5" i="4"/>
  <c r="B5" i="4"/>
  <c r="A5" i="4"/>
  <c r="C4" i="4"/>
  <c r="B4" i="4"/>
  <c r="A4" i="4"/>
  <c r="G4" i="4" s="1"/>
  <c r="C3" i="4"/>
  <c r="B3" i="4"/>
  <c r="A3" i="4"/>
  <c r="E3" i="4" s="1"/>
  <c r="G84" i="3"/>
  <c r="E84" i="3"/>
  <c r="H9" i="4" l="1"/>
  <c r="I9" i="4"/>
  <c r="I13" i="4"/>
  <c r="H13" i="4"/>
  <c r="H5" i="4"/>
  <c r="I5" i="4"/>
  <c r="D8" i="4"/>
  <c r="F8" i="4" s="1"/>
  <c r="D28" i="4"/>
  <c r="F24" i="4"/>
  <c r="F28" i="4"/>
  <c r="D3" i="4"/>
  <c r="F3" i="4" s="1"/>
  <c r="G8" i="4"/>
  <c r="G24" i="4"/>
  <c r="F15" i="4"/>
  <c r="I16" i="4"/>
  <c r="F19" i="4"/>
  <c r="I20" i="4"/>
  <c r="F23" i="4"/>
  <c r="I24" i="4"/>
  <c r="F27" i="4"/>
  <c r="I28" i="4"/>
  <c r="F31" i="4"/>
  <c r="I32" i="4"/>
  <c r="D12" i="4"/>
  <c r="F12" i="4" s="1"/>
  <c r="D20" i="4"/>
  <c r="D24" i="4"/>
  <c r="D7" i="4"/>
  <c r="F7" i="4" s="1"/>
  <c r="D11" i="4"/>
  <c r="F11" i="4" s="1"/>
  <c r="D15" i="4"/>
  <c r="D19" i="4"/>
  <c r="D23" i="4"/>
  <c r="G28" i="4"/>
  <c r="G3" i="4"/>
  <c r="D6" i="4"/>
  <c r="F6" i="4" s="1"/>
  <c r="G7" i="4"/>
  <c r="D10" i="4"/>
  <c r="F10" i="4" s="1"/>
  <c r="G11" i="4"/>
  <c r="D14" i="4"/>
  <c r="F14" i="4" s="1"/>
  <c r="G15" i="4"/>
  <c r="D18" i="4"/>
  <c r="G19" i="4"/>
  <c r="D22" i="4"/>
  <c r="G23" i="4"/>
  <c r="D26" i="4"/>
  <c r="G27" i="4"/>
  <c r="D30" i="4"/>
  <c r="G31" i="4"/>
  <c r="D4" i="4"/>
  <c r="F4" i="4" s="1"/>
  <c r="D16" i="4"/>
  <c r="E4" i="4"/>
  <c r="E8" i="4"/>
  <c r="E12" i="4"/>
  <c r="E16" i="4"/>
  <c r="E20" i="4"/>
  <c r="G12" i="4"/>
  <c r="G16" i="4"/>
  <c r="G20" i="4"/>
  <c r="D27" i="4"/>
  <c r="H15" i="4"/>
  <c r="H19" i="4"/>
  <c r="H23" i="4"/>
  <c r="H27" i="4"/>
  <c r="E30" i="4"/>
  <c r="H31" i="4"/>
  <c r="F30" i="4"/>
  <c r="I31" i="4"/>
  <c r="H30" i="4"/>
  <c r="I30" i="4"/>
  <c r="E32" i="4"/>
  <c r="F32" i="4"/>
  <c r="D31" i="4"/>
  <c r="G32" i="4"/>
  <c r="D32" i="4"/>
  <c r="E24" i="4"/>
  <c r="E28" i="4"/>
  <c r="F16" i="4"/>
  <c r="F20" i="4"/>
  <c r="H4" i="4" l="1"/>
  <c r="I4" i="4"/>
  <c r="I12" i="4"/>
  <c r="H12" i="4"/>
  <c r="I3" i="4"/>
  <c r="H3" i="4"/>
  <c r="B10" i="5"/>
  <c r="H8" i="4"/>
  <c r="I8" i="4"/>
  <c r="I11" i="4"/>
  <c r="H11" i="4"/>
  <c r="I7" i="4"/>
  <c r="H7" i="4"/>
  <c r="I6" i="4"/>
  <c r="H6" i="4"/>
  <c r="I14" i="4"/>
  <c r="H14" i="4"/>
  <c r="I10" i="4"/>
  <c r="H10" i="4"/>
  <c r="B9" i="5" l="1"/>
  <c r="D20" i="5"/>
  <c r="D16" i="5"/>
  <c r="D19" i="5"/>
  <c r="D18" i="5"/>
  <c r="B7" i="5"/>
  <c r="D17" i="5"/>
  <c r="H34" i="4"/>
  <c r="B17" i="5" l="1"/>
  <c r="C17" i="5"/>
  <c r="C18" i="5"/>
  <c r="B18" i="5"/>
  <c r="C19" i="5"/>
  <c r="B19" i="5"/>
  <c r="D21" i="5"/>
  <c r="C16" i="5"/>
  <c r="B16" i="5"/>
  <c r="C20" i="5"/>
  <c r="B20" i="5"/>
</calcChain>
</file>

<file path=xl/sharedStrings.xml><?xml version="1.0" encoding="utf-8"?>
<sst xmlns="http://schemas.openxmlformats.org/spreadsheetml/2006/main" count="255" uniqueCount="153">
  <si>
    <t>INVENTARIO E MAGAZZINO</t>
  </si>
  <si>
    <t>SynSphere Italia — Partner Microsoft per le PMI italiane</t>
  </si>
  <si>
    <t>Cosa fa questo template</t>
  </si>
  <si>
    <t>Tiene sotto controllo le scorte di magazzino: anagrafica articoli, movimenti di carico e scarico, giacenze calcolate, valore del magazzino e alert sugli articoli sotto la scorta minima.</t>
  </si>
  <si>
    <t>Pensato per PMI italiane con un magazzino mono-deposito fino a circa 300 articoli e qualche centinaio di movimenti al mese, prima di passare a un gestionale di magazzino integrato (Business Central, WMS dedicato).</t>
  </si>
  <si>
    <t>Come si usa — ordine dei fogli</t>
  </si>
  <si>
    <t>1.  Anagrafica articoli — codice, descrizione, categoria, fornitore, unita di misura, costo unitario, prezzo di vendita, scorta minima. E' l'elenco master degli articoli.</t>
  </si>
  <si>
    <t>2.  Movimenti — ogni carico (acquisto, reso da cliente, rettifica +) e ogni scarico (vendita, reso a fornitore, rettifica -, scarto) con data, articolo, quantita e causale.</t>
  </si>
  <si>
    <t>3.  Giacenze — per ogni articolo: giacenza calcolata (carichi - scarichi), valore a costo, indicatore sotto-scorta. Calcolata automaticamente dai fogli 1 e 2.</t>
  </si>
  <si>
    <t>4.  Riepilogo — valore totale del magazzino, numero articoli sotto scorta minima, classifica dei primi articoli per valore immobilizzato.</t>
  </si>
  <si>
    <t>Convenzioni grafiche</t>
  </si>
  <si>
    <t>Celle azzurre = input. Celle grigie = calcolate. Righe nere = totali.</t>
  </si>
  <si>
    <t>Articolo sotto scorta minima = sfondo rosso. Articolo con giacenza prossima alla scorta minima = giallo. Indicatori automatici basati sulle formule, nessuna macro.</t>
  </si>
  <si>
    <t>Regole d'oro per dati corretti</t>
  </si>
  <si>
    <t>Usa SEMPRE lo stesso codice articolo nei tre fogli: l'anagrafica e' il riferimento, i movimenti e le giacenze lo richiamano. Un codice scritto in modo diverso falsa la giacenza.</t>
  </si>
  <si>
    <t>Registra i movimenti il giorno stesso: una bolla di carico non inserita rende la giacenza piu bassa del reale; uno scarico mancato la rende piu alta.</t>
  </si>
  <si>
    <t>Le rettifiche (inventario fisico, scarti, ammanchi) vanno registrate come movimenti con causale dedicata, non sovrascrivendo le giacenze.</t>
  </si>
  <si>
    <t>Quando passare a un gestionale di magazzino</t>
  </si>
  <si>
    <t>Microsoft Dynamics 365 Business Central gestisce magazzino, lotti e numeri di serie, ubicazioni, riordino automatico sotto scorta, valorizzazione (FIFO/medio/standard) e integrazione con ciclo attivo e passivo: il salto naturale per PMI italiane gia su Microsoft 365.</t>
  </si>
  <si>
    <t>Per la sola raccolta dati a magazzino (carichi e scarichi da palmare o smartphone con codice a barre) senza cambiare subito gestionale, valuta una app Power Apps collegata a questo foglio o a una lista SharePoint.</t>
  </si>
  <si>
    <t>Domande</t>
  </si>
  <si>
    <t>Assessment magazzino e roadmap verso un gestionale integrato: https://www.synsphere.it/contattaci</t>
  </si>
  <si>
    <t>ANAGRAFICA ARTICOLI — ELENCO MASTER DEL MAGAZZINO</t>
  </si>
  <si>
    <t>Codice</t>
  </si>
  <si>
    <t>Descrizione</t>
  </si>
  <si>
    <t>Categoria</t>
  </si>
  <si>
    <t>Fornitore</t>
  </si>
  <si>
    <t>U.M.</t>
  </si>
  <si>
    <t>Costo unitario (€)</t>
  </si>
  <si>
    <t>Prezzo vendita (€)</t>
  </si>
  <si>
    <t>Scorta minima</t>
  </si>
  <si>
    <t>Note</t>
  </si>
  <si>
    <t>ART-001</t>
  </si>
  <si>
    <t>Vite testa esagonale M8x40 zincata</t>
  </si>
  <si>
    <t>Materie prime</t>
  </si>
  <si>
    <t>Ferramenta Industriale SRL</t>
  </si>
  <si>
    <t>PZ</t>
  </si>
  <si>
    <t>Cassetta da 200 pz</t>
  </si>
  <si>
    <t>ART-002</t>
  </si>
  <si>
    <t>Lamiera acciaio S235 2mm 1x2m</t>
  </si>
  <si>
    <t>Acciaierie Lombarde SpA</t>
  </si>
  <si>
    <t>ART-003</t>
  </si>
  <si>
    <t>Cuscinetto a sfera 6204-2RS</t>
  </si>
  <si>
    <t>Ricambi</t>
  </si>
  <si>
    <t>Cuscinetti Tecnici SRL</t>
  </si>
  <si>
    <t>ART-004</t>
  </si>
  <si>
    <t>Motore elettrico trifase 1.5 kW</t>
  </si>
  <si>
    <t>Semilavorati</t>
  </si>
  <si>
    <t>Elettromeccanica Po SRL</t>
  </si>
  <si>
    <t>Lead time 3 settimane</t>
  </si>
  <si>
    <t>ART-005</t>
  </si>
  <si>
    <t>Cavo unipolare FS17 2.5mmq blu</t>
  </si>
  <si>
    <t>Elettroforniture Veneto SpA</t>
  </si>
  <si>
    <t>MT</t>
  </si>
  <si>
    <t>Bobina da 100 m</t>
  </si>
  <si>
    <t>ART-006</t>
  </si>
  <si>
    <t>Quadro elettrico assemblato QE-12</t>
  </si>
  <si>
    <t>Prodotti finiti</t>
  </si>
  <si>
    <t>Produzione interna</t>
  </si>
  <si>
    <t>ART-007</t>
  </si>
  <si>
    <t>Guarnizione OR NBR 30x3mm</t>
  </si>
  <si>
    <t>ART-008</t>
  </si>
  <si>
    <t>Olio idraulico ISO VG 46</t>
  </si>
  <si>
    <t>Materiale di consumo</t>
  </si>
  <si>
    <t>Lubrificanti Industriali SRL</t>
  </si>
  <si>
    <t>LT</t>
  </si>
  <si>
    <t>Fusto da 20 LT</t>
  </si>
  <si>
    <t>ART-009</t>
  </si>
  <si>
    <t>Scatola cartone doppia onda 60x40x40</t>
  </si>
  <si>
    <t>Imballaggi</t>
  </si>
  <si>
    <t>Imballaggi Nord SRL</t>
  </si>
  <si>
    <t>Solo uso interno</t>
  </si>
  <si>
    <t>ART-010</t>
  </si>
  <si>
    <t>Pannello laminato bianco 18mm 2.8x2.07m</t>
  </si>
  <si>
    <t>Legnami Brianza SRL</t>
  </si>
  <si>
    <t>ART-011</t>
  </si>
  <si>
    <t>Profilo alluminio 40x40 cava 8</t>
  </si>
  <si>
    <t>Estrusi Alluminio SpA</t>
  </si>
  <si>
    <t>Barra da 6 m</t>
  </si>
  <si>
    <t>ART-012</t>
  </si>
  <si>
    <t>Kit ferramenta montaggio scaffale</t>
  </si>
  <si>
    <t>CF</t>
  </si>
  <si>
    <t>MOVIMENTI — CARICHI E SCARICHI DI MAGAZZINO</t>
  </si>
  <si>
    <t>Data</t>
  </si>
  <si>
    <t>Codice articolo</t>
  </si>
  <si>
    <t>Tipo</t>
  </si>
  <si>
    <t>Quantità</t>
  </si>
  <si>
    <t>Causale</t>
  </si>
  <si>
    <t>Riferimento doc.</t>
  </si>
  <si>
    <t>2026-05-04</t>
  </si>
  <si>
    <t>Carico</t>
  </si>
  <si>
    <t>Acquisto fornitore</t>
  </si>
  <si>
    <t>DDT-2026-0188</t>
  </si>
  <si>
    <t>2026-05-05</t>
  </si>
  <si>
    <t>DDT-2026-0189</t>
  </si>
  <si>
    <t>2026-05-06</t>
  </si>
  <si>
    <t>DDT-2026-0191</t>
  </si>
  <si>
    <t>2026-05-07</t>
  </si>
  <si>
    <t>Scarico</t>
  </si>
  <si>
    <t>Produzione (versamento)</t>
  </si>
  <si>
    <t>OP-2026-0421</t>
  </si>
  <si>
    <t>2026-05-08</t>
  </si>
  <si>
    <t>Vendita cliente</t>
  </si>
  <si>
    <t>FT-2026-0142</t>
  </si>
  <si>
    <t>2026-05-11</t>
  </si>
  <si>
    <t>FT-2026-0144</t>
  </si>
  <si>
    <t>2026-05-12</t>
  </si>
  <si>
    <t>DDT-2026-0195</t>
  </si>
  <si>
    <t>2026-05-13</t>
  </si>
  <si>
    <t>DDT-2026-0197</t>
  </si>
  <si>
    <t>Consumo interno</t>
  </si>
  <si>
    <t>RIC-2026-0033</t>
  </si>
  <si>
    <t>2026-05-14</t>
  </si>
  <si>
    <t>OP-2026-0425</t>
  </si>
  <si>
    <t>2026-05-15</t>
  </si>
  <si>
    <t>FT-2026-0146</t>
  </si>
  <si>
    <t>DDT-2026-0201</t>
  </si>
  <si>
    <t>2026-05-18</t>
  </si>
  <si>
    <t>OP-2026-0429</t>
  </si>
  <si>
    <t>DDT-2026-0204</t>
  </si>
  <si>
    <t>2026-05-19</t>
  </si>
  <si>
    <t>MAN-2026-0017</t>
  </si>
  <si>
    <t>OP-2026-0431</t>
  </si>
  <si>
    <t>2026-05-20</t>
  </si>
  <si>
    <t>Scarto / non conforme</t>
  </si>
  <si>
    <t>NC-2026-0009</t>
  </si>
  <si>
    <t>FT-2026-0149</t>
  </si>
  <si>
    <t>2026-05-21</t>
  </si>
  <si>
    <t>FT-2026-0151</t>
  </si>
  <si>
    <t>TOTALI</t>
  </si>
  <si>
    <t>Carichi:</t>
  </si>
  <si>
    <t>Scarichi:</t>
  </si>
  <si>
    <t>GIACENZE — SITUAZIONE CALCOLATA DEL MAGAZZINO</t>
  </si>
  <si>
    <t>Carichi</t>
  </si>
  <si>
    <t>Scarichi</t>
  </si>
  <si>
    <t>Giacenza</t>
  </si>
  <si>
    <t>Costo unit. (€)</t>
  </si>
  <si>
    <t>Valore a costo (€)</t>
  </si>
  <si>
    <t>Sotto scorta</t>
  </si>
  <si>
    <t>TOTALE MAGAZZINO</t>
  </si>
  <si>
    <t>RIEPILOGO MAGAZZINO</t>
  </si>
  <si>
    <t>Aggiornato al:</t>
  </si>
  <si>
    <t>INDICATORI DI MAGAZZINO</t>
  </si>
  <si>
    <t>Valore totale del magazzino a costo</t>
  </si>
  <si>
    <t>Numero articoli a catalogo</t>
  </si>
  <si>
    <t>Articoli sotto la scorta minima</t>
  </si>
  <si>
    <t>Articoli con giacenza esaurita (= 0)</t>
  </si>
  <si>
    <t>Movimenti totali registrati</t>
  </si>
  <si>
    <t>TOP ARTICOLI PER VALORE IMMOBILIZZATO</t>
  </si>
  <si>
    <t>#</t>
  </si>
  <si>
    <t>Descrizione articolo</t>
  </si>
  <si>
    <t>Σ TOP 5</t>
  </si>
  <si>
    <t>Nota: la classifica usa LARGE + INDEX/MATCH sul valore a costo. In caso di articoli con valore identico puo ripetere la stessa descrizione: differenzia leggermente i costi o consulta direttamente il foglio Giacenze ordinato per valore.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</si>
</sst>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yyyy\-mm\-dd"/>
  </numFmts>
  <fonts count="13" x14ac:knownFonts="1">
    <font>
      <sz val="11"/>
      <color theme="1"/>
      <name val="Calibri"/>
      <family val="2"/>
      <scheme val="minor"/>
    </font>
    <font>
      <b/>
      <sz val="20"/>
      <color rgb="FFFFFFFF"/>
      <name val="Calibri"/>
    </font>
    <font>
      <i/>
      <sz val="11"/>
      <color rgb="FFFFFFFF"/>
      <name val="Calibri"/>
    </font>
    <font>
      <b/>
      <sz val="13"/>
      <color rgb="FF0177FF"/>
      <name val="Calibri"/>
    </font>
    <font>
      <sz val="11"/>
      <color rgb="FF212529"/>
      <name val="Calibri"/>
    </font>
    <font>
      <b/>
      <sz val="14"/>
      <color rgb="FFFFFFFF"/>
      <name val="Calibri"/>
    </font>
    <font>
      <b/>
      <sz val="11"/>
      <color rgb="FFFFFFFF"/>
      <name val="Calibri"/>
    </font>
    <font>
      <sz val="10"/>
      <color rgb="FF212529"/>
      <name val="Calibri"/>
    </font>
    <font>
      <sz val="10"/>
      <color rgb="FF666666"/>
      <name val="Calibri"/>
    </font>
    <font>
      <b/>
      <sz val="10"/>
      <color rgb="FF666666"/>
      <name val="Calibri"/>
    </font>
    <font>
      <b/>
      <sz val="10"/>
      <color rgb="FF212529"/>
      <name val="Calibri"/>
    </font>
    <font>
      <b/>
      <sz val="12"/>
      <color rgb="FF0177FF"/>
      <name val="Calibri"/>
    </font>
    <font>
      <sz val="9"/>
      <color rgb="FF888888"/>
      <name val="Calibri"/>
    </font>
  </fonts>
  <fills count="7">
    <fill>
      <patternFill patternType="none"/>
    </fill>
    <fill>
      <patternFill patternType="gray125"/>
    </fill>
    <fill>
      <patternFill patternType="solid">
        <fgColor rgb="FF0177FF"/>
        <bgColor rgb="FF0177FF"/>
      </patternFill>
    </fill>
    <fill>
      <patternFill patternType="solid">
        <fgColor rgb="FF005FCC"/>
        <bgColor rgb="FF005FCC"/>
      </patternFill>
    </fill>
    <fill>
      <patternFill patternType="solid">
        <fgColor rgb="FFEAF4FF"/>
        <bgColor rgb="FFEAF4FF"/>
      </patternFill>
    </fill>
    <fill>
      <patternFill patternType="solid">
        <fgColor rgb="FF191A1E"/>
        <bgColor rgb="FF191A1E"/>
      </patternFill>
    </fill>
    <fill>
      <patternFill patternType="solid">
        <fgColor rgb="FFF5F5F5"/>
        <bgColor rgb="FFF5F5F5"/>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27">
    <xf numFmtId="0" fontId="0" fillId="0" borderId="0" xfId="0"/>
    <xf numFmtId="0" fontId="4" fillId="0" borderId="0" xfId="0" applyFont="1" applyAlignment="1">
      <alignment horizontal="left" vertical="center" wrapText="1"/>
    </xf>
    <xf numFmtId="0" fontId="6" fillId="2"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164" fontId="7" fillId="4" borderId="1" xfId="0" applyNumberFormat="1" applyFont="1" applyFill="1" applyBorder="1" applyAlignment="1">
      <alignment horizontal="left" vertical="center" wrapText="1"/>
    </xf>
    <xf numFmtId="3" fontId="7" fillId="4" borderId="1" xfId="0" applyNumberFormat="1" applyFont="1" applyFill="1" applyBorder="1" applyAlignment="1">
      <alignment horizontal="left" vertical="center" wrapText="1"/>
    </xf>
    <xf numFmtId="165" fontId="7" fillId="4" borderId="1" xfId="0" applyNumberFormat="1"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right" vertical="center"/>
    </xf>
    <xf numFmtId="3" fontId="6" fillId="5" borderId="1" xfId="0" applyNumberFormat="1" applyFont="1" applyFill="1" applyBorder="1" applyAlignment="1">
      <alignment horizontal="right" vertical="center"/>
    </xf>
    <xf numFmtId="0" fontId="8" fillId="6" borderId="1" xfId="0" applyFont="1" applyFill="1" applyBorder="1" applyAlignment="1">
      <alignment horizontal="left" vertical="center"/>
    </xf>
    <xf numFmtId="3" fontId="8" fillId="6" borderId="1" xfId="0" applyNumberFormat="1" applyFont="1" applyFill="1" applyBorder="1" applyAlignment="1">
      <alignment horizontal="center" vertical="center"/>
    </xf>
    <xf numFmtId="3" fontId="9" fillId="6" borderId="1" xfId="0" applyNumberFormat="1" applyFont="1" applyFill="1" applyBorder="1" applyAlignment="1">
      <alignment horizontal="center" vertical="center"/>
    </xf>
    <xf numFmtId="164" fontId="8" fillId="6" borderId="1" xfId="0" applyNumberFormat="1" applyFont="1" applyFill="1" applyBorder="1" applyAlignment="1">
      <alignment horizontal="right" vertical="center"/>
    </xf>
    <xf numFmtId="0" fontId="9" fillId="6" borderId="1" xfId="0" applyFont="1" applyFill="1" applyBorder="1" applyAlignment="1">
      <alignment horizontal="center" vertical="center"/>
    </xf>
    <xf numFmtId="164" fontId="6" fillId="5" borderId="1" xfId="0" applyNumberFormat="1" applyFont="1" applyFill="1" applyBorder="1" applyAlignment="1">
      <alignment horizontal="right" vertical="center"/>
    </xf>
    <xf numFmtId="0" fontId="10" fillId="6" borderId="1" xfId="0" applyFont="1" applyFill="1" applyBorder="1" applyAlignment="1">
      <alignment horizontal="left" vertical="center" wrapText="1"/>
    </xf>
    <xf numFmtId="165" fontId="8" fillId="6" borderId="1" xfId="0" applyNumberFormat="1" applyFont="1" applyFill="1" applyBorder="1" applyAlignment="1">
      <alignment horizontal="right" vertical="center"/>
    </xf>
    <xf numFmtId="0" fontId="11" fillId="0" borderId="0" xfId="0" applyFont="1"/>
    <xf numFmtId="164" fontId="8" fillId="6" borderId="1" xfId="0" applyNumberFormat="1" applyFont="1" applyFill="1" applyBorder="1" applyAlignment="1">
      <alignment horizontal="center" vertical="center"/>
    </xf>
    <xf numFmtId="0" fontId="10" fillId="6" borderId="1" xfId="0" applyFont="1" applyFill="1" applyBorder="1" applyAlignment="1">
      <alignment horizontal="center" vertical="center" wrapText="1"/>
    </xf>
    <xf numFmtId="0" fontId="3" fillId="0" borderId="0" xfId="0" applyFont="1" applyAlignment="1">
      <alignment horizontal="left" vertical="center"/>
    </xf>
    <xf numFmtId="0" fontId="0" fillId="0" borderId="0" xfId="0"/>
    <xf numFmtId="0" fontId="2" fillId="3" borderId="0" xfId="0" applyFont="1" applyFill="1" applyAlignment="1">
      <alignment horizontal="center" vertical="center"/>
    </xf>
    <xf numFmtId="0" fontId="1" fillId="2" borderId="0" xfId="0" applyFont="1" applyFill="1" applyAlignment="1">
      <alignment horizontal="center" vertical="center"/>
    </xf>
    <xf numFmtId="0" fontId="5" fillId="2" borderId="0" xfId="0" applyFont="1" applyFill="1" applyAlignment="1">
      <alignment horizontal="center" vertical="center" wrapText="1"/>
    </xf>
    <xf numFmtId="0" fontId="12" fillId="0" borderId="0" xfId="0" applyFont="1" applyAlignment="1">
      <alignment vertical="top" wrapText="1"/>
    </xf>
  </cellXfs>
  <cellStyles count="1">
    <cellStyle name="Normal" xfId="0" builtinId="0"/>
  </cellStyles>
  <dxfs count="5">
    <dxf>
      <fill>
        <patternFill patternType="solid">
          <fgColor rgb="FFFFE0E0"/>
          <bgColor rgb="FFFFE0E0"/>
        </patternFill>
      </fill>
    </dxf>
    <dxf>
      <fill>
        <patternFill patternType="solid">
          <fgColor rgb="FFFFF7C2"/>
          <bgColor rgb="FFFFF7C2"/>
        </patternFill>
      </fill>
    </dxf>
    <dxf>
      <fill>
        <patternFill patternType="solid">
          <fgColor rgb="FFFFE0E0"/>
          <bgColor rgb="FFFFE0E0"/>
        </patternFill>
      </fill>
    </dxf>
    <dxf>
      <fill>
        <patternFill patternType="solid">
          <fgColor rgb="FFFFE0E0"/>
          <bgColor rgb="FFFFE0E0"/>
        </patternFill>
      </fill>
    </dxf>
    <dxf>
      <fill>
        <patternFill patternType="solid">
          <fgColor rgb="FFDEFFE3"/>
          <bgColor rgb="FFDEFFE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workbookViewId="0">
      <selection sqref="A1:B1"/>
    </sheetView>
  </sheetViews>
  <sheetFormatPr defaultRowHeight="15" x14ac:dyDescent="0.25"/>
  <cols>
    <col min="1" max="1" width="4" customWidth="1"/>
    <col min="2" max="2" width="92" customWidth="1"/>
  </cols>
  <sheetData>
    <row r="1" spans="1:2" ht="26.25" x14ac:dyDescent="0.25">
      <c r="A1" s="24" t="s">
        <v>0</v>
      </c>
      <c r="B1" s="22"/>
    </row>
    <row r="2" spans="1:2" x14ac:dyDescent="0.25">
      <c r="A2" s="23" t="s">
        <v>1</v>
      </c>
      <c r="B2" s="22"/>
    </row>
    <row r="4" spans="1:2" ht="17.25" x14ac:dyDescent="0.25">
      <c r="A4" s="21" t="s">
        <v>2</v>
      </c>
      <c r="B4" s="22"/>
    </row>
    <row r="5" spans="1:2" ht="30" x14ac:dyDescent="0.25">
      <c r="B5" s="1" t="s">
        <v>3</v>
      </c>
    </row>
    <row r="6" spans="1:2" ht="45" x14ac:dyDescent="0.25">
      <c r="B6" s="1" t="s">
        <v>4</v>
      </c>
    </row>
    <row r="8" spans="1:2" ht="17.25" x14ac:dyDescent="0.25">
      <c r="A8" s="21" t="s">
        <v>5</v>
      </c>
      <c r="B8" s="22"/>
    </row>
    <row r="9" spans="1:2" ht="30" x14ac:dyDescent="0.25">
      <c r="B9" s="1" t="s">
        <v>6</v>
      </c>
    </row>
    <row r="10" spans="1:2" ht="30" x14ac:dyDescent="0.25">
      <c r="B10" s="1" t="s">
        <v>7</v>
      </c>
    </row>
    <row r="11" spans="1:2" ht="30" x14ac:dyDescent="0.25">
      <c r="B11" s="1" t="s">
        <v>8</v>
      </c>
    </row>
    <row r="12" spans="1:2" ht="30" x14ac:dyDescent="0.25">
      <c r="B12" s="1" t="s">
        <v>9</v>
      </c>
    </row>
    <row r="14" spans="1:2" ht="17.25" x14ac:dyDescent="0.25">
      <c r="A14" s="21" t="s">
        <v>10</v>
      </c>
      <c r="B14" s="22"/>
    </row>
    <row r="15" spans="1:2" x14ac:dyDescent="0.25">
      <c r="B15" s="1" t="s">
        <v>11</v>
      </c>
    </row>
    <row r="16" spans="1:2" ht="30" x14ac:dyDescent="0.25">
      <c r="B16" s="1" t="s">
        <v>12</v>
      </c>
    </row>
    <row r="18" spans="1:2" ht="17.25" x14ac:dyDescent="0.25">
      <c r="A18" s="21" t="s">
        <v>13</v>
      </c>
      <c r="B18" s="22"/>
    </row>
    <row r="19" spans="1:2" ht="30" x14ac:dyDescent="0.25">
      <c r="B19" s="1" t="s">
        <v>14</v>
      </c>
    </row>
    <row r="20" spans="1:2" ht="30" x14ac:dyDescent="0.25">
      <c r="B20" s="1" t="s">
        <v>15</v>
      </c>
    </row>
    <row r="21" spans="1:2" ht="30" x14ac:dyDescent="0.25">
      <c r="B21" s="1" t="s">
        <v>16</v>
      </c>
    </row>
    <row r="23" spans="1:2" ht="17.25" x14ac:dyDescent="0.25">
      <c r="A23" s="21" t="s">
        <v>17</v>
      </c>
      <c r="B23" s="22"/>
    </row>
    <row r="24" spans="1:2" ht="45" x14ac:dyDescent="0.25">
      <c r="B24" s="1" t="s">
        <v>18</v>
      </c>
    </row>
    <row r="25" spans="1:2" ht="45" x14ac:dyDescent="0.25">
      <c r="B25" s="1" t="s">
        <v>19</v>
      </c>
    </row>
    <row r="27" spans="1:2" ht="17.25" x14ac:dyDescent="0.25">
      <c r="A27" s="21" t="s">
        <v>20</v>
      </c>
      <c r="B27" s="22"/>
    </row>
    <row r="28" spans="1:2" ht="30" x14ac:dyDescent="0.25">
      <c r="B28" s="1" t="s">
        <v>21</v>
      </c>
    </row>
  </sheetData>
  <mergeCells count="8">
    <mergeCell ref="A27:B27"/>
    <mergeCell ref="A8:B8"/>
    <mergeCell ref="A4:B4"/>
    <mergeCell ref="A2:B2"/>
    <mergeCell ref="A14:B14"/>
    <mergeCell ref="A1:B1"/>
    <mergeCell ref="A23:B23"/>
    <mergeCell ref="A18:B1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
  <sheetViews>
    <sheetView workbookViewId="0">
      <selection sqref="A1:I1"/>
    </sheetView>
  </sheetViews>
  <sheetFormatPr defaultRowHeight="15" x14ac:dyDescent="0.25"/>
  <cols>
    <col min="1" max="1" width="14" customWidth="1"/>
    <col min="2" max="2" width="34" customWidth="1"/>
    <col min="3" max="3" width="18" customWidth="1"/>
    <col min="4" max="4" width="24" customWidth="1"/>
    <col min="5" max="5" width="12" customWidth="1"/>
    <col min="6" max="7" width="16" customWidth="1"/>
    <col min="8" max="8" width="14" customWidth="1"/>
    <col min="9" max="9" width="26" customWidth="1"/>
  </cols>
  <sheetData>
    <row r="1" spans="1:9" ht="32.1" customHeight="1" x14ac:dyDescent="0.25">
      <c r="A1" s="25" t="s">
        <v>22</v>
      </c>
      <c r="B1" s="22"/>
      <c r="C1" s="22"/>
      <c r="D1" s="22"/>
      <c r="E1" s="22"/>
      <c r="F1" s="22"/>
      <c r="G1" s="22"/>
      <c r="H1" s="22"/>
      <c r="I1" s="22"/>
    </row>
    <row r="2" spans="1:9" ht="27.95" customHeight="1" x14ac:dyDescent="0.25">
      <c r="A2" s="2" t="s">
        <v>23</v>
      </c>
      <c r="B2" s="2" t="s">
        <v>24</v>
      </c>
      <c r="C2" s="2" t="s">
        <v>25</v>
      </c>
      <c r="D2" s="2" t="s">
        <v>26</v>
      </c>
      <c r="E2" s="2" t="s">
        <v>27</v>
      </c>
      <c r="F2" s="2" t="s">
        <v>28</v>
      </c>
      <c r="G2" s="2" t="s">
        <v>29</v>
      </c>
      <c r="H2" s="2" t="s">
        <v>30</v>
      </c>
      <c r="I2" s="2" t="s">
        <v>31</v>
      </c>
    </row>
    <row r="3" spans="1:9" ht="21.95" customHeight="1" x14ac:dyDescent="0.25">
      <c r="A3" s="3" t="s">
        <v>32</v>
      </c>
      <c r="B3" s="3" t="s">
        <v>33</v>
      </c>
      <c r="C3" s="3" t="s">
        <v>34</v>
      </c>
      <c r="D3" s="3" t="s">
        <v>35</v>
      </c>
      <c r="E3" s="3" t="s">
        <v>36</v>
      </c>
      <c r="F3" s="4">
        <v>0.08</v>
      </c>
      <c r="G3" s="4">
        <v>0.25</v>
      </c>
      <c r="H3" s="5">
        <v>2000</v>
      </c>
      <c r="I3" s="3" t="s">
        <v>37</v>
      </c>
    </row>
    <row r="4" spans="1:9" ht="21.95" customHeight="1" x14ac:dyDescent="0.25">
      <c r="A4" s="3" t="s">
        <v>38</v>
      </c>
      <c r="B4" s="3" t="s">
        <v>39</v>
      </c>
      <c r="C4" s="3" t="s">
        <v>34</v>
      </c>
      <c r="D4" s="3" t="s">
        <v>40</v>
      </c>
      <c r="E4" s="3" t="s">
        <v>36</v>
      </c>
      <c r="F4" s="4">
        <v>38.5</v>
      </c>
      <c r="G4" s="4">
        <v>72</v>
      </c>
      <c r="H4" s="5">
        <v>25</v>
      </c>
      <c r="I4" s="3"/>
    </row>
    <row r="5" spans="1:9" ht="21.95" customHeight="1" x14ac:dyDescent="0.25">
      <c r="A5" s="3" t="s">
        <v>41</v>
      </c>
      <c r="B5" s="3" t="s">
        <v>42</v>
      </c>
      <c r="C5" s="3" t="s">
        <v>43</v>
      </c>
      <c r="D5" s="3" t="s">
        <v>44</v>
      </c>
      <c r="E5" s="3" t="s">
        <v>36</v>
      </c>
      <c r="F5" s="4">
        <v>3.2</v>
      </c>
      <c r="G5" s="4">
        <v>9.5</v>
      </c>
      <c r="H5" s="5">
        <v>60</v>
      </c>
      <c r="I5" s="3"/>
    </row>
    <row r="6" spans="1:9" ht="21.95" customHeight="1" x14ac:dyDescent="0.25">
      <c r="A6" s="3" t="s">
        <v>45</v>
      </c>
      <c r="B6" s="3" t="s">
        <v>46</v>
      </c>
      <c r="C6" s="3" t="s">
        <v>47</v>
      </c>
      <c r="D6" s="3" t="s">
        <v>48</v>
      </c>
      <c r="E6" s="3" t="s">
        <v>36</v>
      </c>
      <c r="F6" s="4">
        <v>145</v>
      </c>
      <c r="G6" s="4">
        <v>290</v>
      </c>
      <c r="H6" s="5">
        <v>8</v>
      </c>
      <c r="I6" s="3" t="s">
        <v>49</v>
      </c>
    </row>
    <row r="7" spans="1:9" ht="21.95" customHeight="1" x14ac:dyDescent="0.25">
      <c r="A7" s="3" t="s">
        <v>50</v>
      </c>
      <c r="B7" s="3" t="s">
        <v>51</v>
      </c>
      <c r="C7" s="3" t="s">
        <v>34</v>
      </c>
      <c r="D7" s="3" t="s">
        <v>52</v>
      </c>
      <c r="E7" s="3" t="s">
        <v>53</v>
      </c>
      <c r="F7" s="4">
        <v>0.42</v>
      </c>
      <c r="G7" s="4">
        <v>0.95</v>
      </c>
      <c r="H7" s="5">
        <v>400</v>
      </c>
      <c r="I7" s="3" t="s">
        <v>54</v>
      </c>
    </row>
    <row r="8" spans="1:9" ht="21.95" customHeight="1" x14ac:dyDescent="0.25">
      <c r="A8" s="3" t="s">
        <v>55</v>
      </c>
      <c r="B8" s="3" t="s">
        <v>56</v>
      </c>
      <c r="C8" s="3" t="s">
        <v>57</v>
      </c>
      <c r="D8" s="3" t="s">
        <v>58</v>
      </c>
      <c r="E8" s="3" t="s">
        <v>36</v>
      </c>
      <c r="F8" s="4">
        <v>420</v>
      </c>
      <c r="G8" s="4">
        <v>850</v>
      </c>
      <c r="H8" s="5">
        <v>4</v>
      </c>
      <c r="I8" s="3"/>
    </row>
    <row r="9" spans="1:9" ht="21.95" customHeight="1" x14ac:dyDescent="0.25">
      <c r="A9" s="3" t="s">
        <v>59</v>
      </c>
      <c r="B9" s="3" t="s">
        <v>60</v>
      </c>
      <c r="C9" s="3" t="s">
        <v>43</v>
      </c>
      <c r="D9" s="3" t="s">
        <v>44</v>
      </c>
      <c r="E9" s="3" t="s">
        <v>36</v>
      </c>
      <c r="F9" s="4">
        <v>0.35</v>
      </c>
      <c r="G9" s="4">
        <v>1.2</v>
      </c>
      <c r="H9" s="5">
        <v>300</v>
      </c>
      <c r="I9" s="3"/>
    </row>
    <row r="10" spans="1:9" ht="21.95" customHeight="1" x14ac:dyDescent="0.25">
      <c r="A10" s="3" t="s">
        <v>61</v>
      </c>
      <c r="B10" s="3" t="s">
        <v>62</v>
      </c>
      <c r="C10" s="3" t="s">
        <v>63</v>
      </c>
      <c r="D10" s="3" t="s">
        <v>64</v>
      </c>
      <c r="E10" s="3" t="s">
        <v>65</v>
      </c>
      <c r="F10" s="4">
        <v>4.0999999999999996</v>
      </c>
      <c r="G10" s="4">
        <v>8.5</v>
      </c>
      <c r="H10" s="5">
        <v>80</v>
      </c>
      <c r="I10" s="3" t="s">
        <v>66</v>
      </c>
    </row>
    <row r="11" spans="1:9" ht="21.95" customHeight="1" x14ac:dyDescent="0.25">
      <c r="A11" s="3" t="s">
        <v>67</v>
      </c>
      <c r="B11" s="3" t="s">
        <v>68</v>
      </c>
      <c r="C11" s="3" t="s">
        <v>69</v>
      </c>
      <c r="D11" s="3" t="s">
        <v>70</v>
      </c>
      <c r="E11" s="3" t="s">
        <v>36</v>
      </c>
      <c r="F11" s="4">
        <v>1.1499999999999999</v>
      </c>
      <c r="G11" s="4">
        <v>0</v>
      </c>
      <c r="H11" s="5">
        <v>250</v>
      </c>
      <c r="I11" s="3" t="s">
        <v>71</v>
      </c>
    </row>
    <row r="12" spans="1:9" ht="21.95" customHeight="1" x14ac:dyDescent="0.25">
      <c r="A12" s="3" t="s">
        <v>72</v>
      </c>
      <c r="B12" s="3" t="s">
        <v>73</v>
      </c>
      <c r="C12" s="3" t="s">
        <v>34</v>
      </c>
      <c r="D12" s="3" t="s">
        <v>74</v>
      </c>
      <c r="E12" s="3" t="s">
        <v>36</v>
      </c>
      <c r="F12" s="4">
        <v>52</v>
      </c>
      <c r="G12" s="4">
        <v>98</v>
      </c>
      <c r="H12" s="5">
        <v>15</v>
      </c>
      <c r="I12" s="3"/>
    </row>
    <row r="13" spans="1:9" ht="21.95" customHeight="1" x14ac:dyDescent="0.25">
      <c r="A13" s="3" t="s">
        <v>75</v>
      </c>
      <c r="B13" s="3" t="s">
        <v>76</v>
      </c>
      <c r="C13" s="3" t="s">
        <v>47</v>
      </c>
      <c r="D13" s="3" t="s">
        <v>77</v>
      </c>
      <c r="E13" s="3" t="s">
        <v>53</v>
      </c>
      <c r="F13" s="4">
        <v>6.8</v>
      </c>
      <c r="G13" s="4">
        <v>14.5</v>
      </c>
      <c r="H13" s="5">
        <v>120</v>
      </c>
      <c r="I13" s="3" t="s">
        <v>78</v>
      </c>
    </row>
    <row r="14" spans="1:9" ht="21.95" customHeight="1" x14ac:dyDescent="0.25">
      <c r="A14" s="3" t="s">
        <v>79</v>
      </c>
      <c r="B14" s="3" t="s">
        <v>80</v>
      </c>
      <c r="C14" s="3" t="s">
        <v>57</v>
      </c>
      <c r="D14" s="3" t="s">
        <v>58</v>
      </c>
      <c r="E14" s="3" t="s">
        <v>81</v>
      </c>
      <c r="F14" s="4">
        <v>8.4</v>
      </c>
      <c r="G14" s="4">
        <v>19.899999999999999</v>
      </c>
      <c r="H14" s="5">
        <v>30</v>
      </c>
      <c r="I14" s="3"/>
    </row>
    <row r="15" spans="1:9" ht="21.95" customHeight="1" x14ac:dyDescent="0.25">
      <c r="A15" s="3"/>
      <c r="B15" s="3"/>
      <c r="C15" s="3"/>
      <c r="D15" s="3"/>
      <c r="E15" s="3"/>
      <c r="F15" s="4"/>
      <c r="G15" s="4"/>
      <c r="H15" s="5"/>
      <c r="I15" s="3"/>
    </row>
    <row r="16" spans="1:9" ht="21.95" customHeight="1" x14ac:dyDescent="0.25">
      <c r="A16" s="3"/>
      <c r="B16" s="3"/>
      <c r="C16" s="3"/>
      <c r="D16" s="3"/>
      <c r="E16" s="3"/>
      <c r="F16" s="4"/>
      <c r="G16" s="4"/>
      <c r="H16" s="5"/>
      <c r="I16" s="3"/>
    </row>
    <row r="17" spans="1:9" ht="21.95" customHeight="1" x14ac:dyDescent="0.25">
      <c r="A17" s="3"/>
      <c r="B17" s="3"/>
      <c r="C17" s="3"/>
      <c r="D17" s="3"/>
      <c r="E17" s="3"/>
      <c r="F17" s="4"/>
      <c r="G17" s="4"/>
      <c r="H17" s="5"/>
      <c r="I17" s="3"/>
    </row>
    <row r="18" spans="1:9" ht="21.95" customHeight="1" x14ac:dyDescent="0.25">
      <c r="A18" s="3"/>
      <c r="B18" s="3"/>
      <c r="C18" s="3"/>
      <c r="D18" s="3"/>
      <c r="E18" s="3"/>
      <c r="F18" s="4"/>
      <c r="G18" s="4"/>
      <c r="H18" s="5"/>
      <c r="I18" s="3"/>
    </row>
    <row r="19" spans="1:9" ht="21.95" customHeight="1" x14ac:dyDescent="0.25">
      <c r="A19" s="3"/>
      <c r="B19" s="3"/>
      <c r="C19" s="3"/>
      <c r="D19" s="3"/>
      <c r="E19" s="3"/>
      <c r="F19" s="4"/>
      <c r="G19" s="4"/>
      <c r="H19" s="5"/>
      <c r="I19" s="3"/>
    </row>
    <row r="20" spans="1:9" ht="21.95" customHeight="1" x14ac:dyDescent="0.25">
      <c r="A20" s="3"/>
      <c r="B20" s="3"/>
      <c r="C20" s="3"/>
      <c r="D20" s="3"/>
      <c r="E20" s="3"/>
      <c r="F20" s="4"/>
      <c r="G20" s="4"/>
      <c r="H20" s="5"/>
      <c r="I20" s="3"/>
    </row>
    <row r="21" spans="1:9" ht="21.95" customHeight="1" x14ac:dyDescent="0.25">
      <c r="A21" s="3"/>
      <c r="B21" s="3"/>
      <c r="C21" s="3"/>
      <c r="D21" s="3"/>
      <c r="E21" s="3"/>
      <c r="F21" s="4"/>
      <c r="G21" s="4"/>
      <c r="H21" s="5"/>
      <c r="I21" s="3"/>
    </row>
    <row r="22" spans="1:9" ht="21.95" customHeight="1" x14ac:dyDescent="0.25">
      <c r="A22" s="3"/>
      <c r="B22" s="3"/>
      <c r="C22" s="3"/>
      <c r="D22" s="3"/>
      <c r="E22" s="3"/>
      <c r="F22" s="4"/>
      <c r="G22" s="4"/>
      <c r="H22" s="5"/>
      <c r="I22" s="3"/>
    </row>
    <row r="23" spans="1:9" ht="21.95" customHeight="1" x14ac:dyDescent="0.25">
      <c r="A23" s="3"/>
      <c r="B23" s="3"/>
      <c r="C23" s="3"/>
      <c r="D23" s="3"/>
      <c r="E23" s="3"/>
      <c r="F23" s="4"/>
      <c r="G23" s="4"/>
      <c r="H23" s="5"/>
      <c r="I23" s="3"/>
    </row>
    <row r="24" spans="1:9" ht="21.95" customHeight="1" x14ac:dyDescent="0.25">
      <c r="A24" s="3"/>
      <c r="B24" s="3"/>
      <c r="C24" s="3"/>
      <c r="D24" s="3"/>
      <c r="E24" s="3"/>
      <c r="F24" s="4"/>
      <c r="G24" s="4"/>
      <c r="H24" s="5"/>
      <c r="I24" s="3"/>
    </row>
    <row r="25" spans="1:9" ht="21.95" customHeight="1" x14ac:dyDescent="0.25">
      <c r="A25" s="3"/>
      <c r="B25" s="3"/>
      <c r="C25" s="3"/>
      <c r="D25" s="3"/>
      <c r="E25" s="3"/>
      <c r="F25" s="4"/>
      <c r="G25" s="4"/>
      <c r="H25" s="5"/>
      <c r="I25" s="3"/>
    </row>
    <row r="26" spans="1:9" ht="21.95" customHeight="1" x14ac:dyDescent="0.25">
      <c r="A26" s="3"/>
      <c r="B26" s="3"/>
      <c r="C26" s="3"/>
      <c r="D26" s="3"/>
      <c r="E26" s="3"/>
      <c r="F26" s="4"/>
      <c r="G26" s="4"/>
      <c r="H26" s="5"/>
      <c r="I26" s="3"/>
    </row>
    <row r="27" spans="1:9" ht="21.95" customHeight="1" x14ac:dyDescent="0.25">
      <c r="A27" s="3"/>
      <c r="B27" s="3"/>
      <c r="C27" s="3"/>
      <c r="D27" s="3"/>
      <c r="E27" s="3"/>
      <c r="F27" s="4"/>
      <c r="G27" s="4"/>
      <c r="H27" s="5"/>
      <c r="I27" s="3"/>
    </row>
    <row r="28" spans="1:9" ht="21.95" customHeight="1" x14ac:dyDescent="0.25">
      <c r="A28" s="3"/>
      <c r="B28" s="3"/>
      <c r="C28" s="3"/>
      <c r="D28" s="3"/>
      <c r="E28" s="3"/>
      <c r="F28" s="4"/>
      <c r="G28" s="4"/>
      <c r="H28" s="5"/>
      <c r="I28" s="3"/>
    </row>
    <row r="29" spans="1:9" ht="21.95" customHeight="1" x14ac:dyDescent="0.25">
      <c r="A29" s="3"/>
      <c r="B29" s="3"/>
      <c r="C29" s="3"/>
      <c r="D29" s="3"/>
      <c r="E29" s="3"/>
      <c r="F29" s="4"/>
      <c r="G29" s="4"/>
      <c r="H29" s="5"/>
      <c r="I29" s="3"/>
    </row>
    <row r="30" spans="1:9" ht="21.95" customHeight="1" x14ac:dyDescent="0.25">
      <c r="A30" s="3"/>
      <c r="B30" s="3"/>
      <c r="C30" s="3"/>
      <c r="D30" s="3"/>
      <c r="E30" s="3"/>
      <c r="F30" s="4"/>
      <c r="G30" s="4"/>
      <c r="H30" s="5"/>
      <c r="I30" s="3"/>
    </row>
    <row r="31" spans="1:9" ht="21.95" customHeight="1" x14ac:dyDescent="0.25">
      <c r="A31" s="3"/>
      <c r="B31" s="3"/>
      <c r="C31" s="3"/>
      <c r="D31" s="3"/>
      <c r="E31" s="3"/>
      <c r="F31" s="4"/>
      <c r="G31" s="4"/>
      <c r="H31" s="5"/>
      <c r="I31" s="3"/>
    </row>
    <row r="32" spans="1:9" ht="21.95" customHeight="1" x14ac:dyDescent="0.25">
      <c r="A32" s="3"/>
      <c r="B32" s="3"/>
      <c r="C32" s="3"/>
      <c r="D32" s="3"/>
      <c r="E32" s="3"/>
      <c r="F32" s="4"/>
      <c r="G32" s="4"/>
      <c r="H32" s="5"/>
      <c r="I32" s="3"/>
    </row>
  </sheetData>
  <mergeCells count="1">
    <mergeCell ref="A1:I1"/>
  </mergeCells>
  <dataValidations count="2">
    <dataValidation type="list" allowBlank="1" sqref="C3 C4 C5 C6 C7 C8 C9 C10 C11 C12 C13 C14 C15 C16 C17 C18 C19 C20 C21 C22 C23 C24 C25 C26 C27 C28 C29 C30 C31 C32" xr:uid="{00000000-0002-0000-0100-000000000000}">
      <formula1>"Materie prime,Semilavorati,Prodotti finiti,Ricambi,Materiale di consumo,Imballaggi"</formula1>
    </dataValidation>
    <dataValidation type="list" allowBlank="1" sqref="E3 E4 E5 E6 E7 E8 E9 E10 E11 E12 E13 E14 E15 E16 E17 E18 E19 E20 E21 E22 E23 E24 E25 E26 E27 E28 E29 E30 E31 E32" xr:uid="{00000000-0002-0000-0100-000001000000}">
      <formula1>"PZ,KG,LT,MT,MQ,CF,SC"</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4"/>
  <sheetViews>
    <sheetView workbookViewId="0">
      <selection sqref="A1:G1"/>
    </sheetView>
  </sheetViews>
  <sheetFormatPr defaultRowHeight="15" x14ac:dyDescent="0.25"/>
  <cols>
    <col min="1" max="1" width="14" customWidth="1"/>
    <col min="2" max="2" width="16" customWidth="1"/>
    <col min="3" max="3" width="34" customWidth="1"/>
    <col min="4" max="5" width="14" customWidth="1"/>
    <col min="6" max="7" width="26" customWidth="1"/>
  </cols>
  <sheetData>
    <row r="1" spans="1:7" ht="32.1" customHeight="1" x14ac:dyDescent="0.25">
      <c r="A1" s="25" t="s">
        <v>82</v>
      </c>
      <c r="B1" s="22"/>
      <c r="C1" s="22"/>
      <c r="D1" s="22"/>
      <c r="E1" s="22"/>
      <c r="F1" s="22"/>
      <c r="G1" s="22"/>
    </row>
    <row r="2" spans="1:7" ht="27.95" customHeight="1" x14ac:dyDescent="0.25">
      <c r="A2" s="2" t="s">
        <v>83</v>
      </c>
      <c r="B2" s="2" t="s">
        <v>84</v>
      </c>
      <c r="C2" s="2" t="s">
        <v>24</v>
      </c>
      <c r="D2" s="2" t="s">
        <v>85</v>
      </c>
      <c r="E2" s="2" t="s">
        <v>86</v>
      </c>
      <c r="F2" s="2" t="s">
        <v>87</v>
      </c>
      <c r="G2" s="2" t="s">
        <v>88</v>
      </c>
    </row>
    <row r="3" spans="1:7" ht="21.95" customHeight="1" x14ac:dyDescent="0.25">
      <c r="A3" s="6" t="s">
        <v>89</v>
      </c>
      <c r="B3" s="3" t="s">
        <v>38</v>
      </c>
      <c r="C3" s="3" t="s">
        <v>39</v>
      </c>
      <c r="D3" s="3" t="s">
        <v>90</v>
      </c>
      <c r="E3" s="5">
        <v>40</v>
      </c>
      <c r="F3" s="3" t="s">
        <v>91</v>
      </c>
      <c r="G3" s="3" t="s">
        <v>92</v>
      </c>
    </row>
    <row r="4" spans="1:7" ht="21.95" customHeight="1" x14ac:dyDescent="0.25">
      <c r="A4" s="6" t="s">
        <v>93</v>
      </c>
      <c r="B4" s="3" t="s">
        <v>50</v>
      </c>
      <c r="C4" s="3" t="s">
        <v>51</v>
      </c>
      <c r="D4" s="3" t="s">
        <v>90</v>
      </c>
      <c r="E4" s="5">
        <v>600</v>
      </c>
      <c r="F4" s="3" t="s">
        <v>91</v>
      </c>
      <c r="G4" s="3" t="s">
        <v>94</v>
      </c>
    </row>
    <row r="5" spans="1:7" ht="21.95" customHeight="1" x14ac:dyDescent="0.25">
      <c r="A5" s="6" t="s">
        <v>95</v>
      </c>
      <c r="B5" s="3" t="s">
        <v>32</v>
      </c>
      <c r="C5" s="3" t="s">
        <v>33</v>
      </c>
      <c r="D5" s="3" t="s">
        <v>90</v>
      </c>
      <c r="E5" s="5">
        <v>4000</v>
      </c>
      <c r="F5" s="3" t="s">
        <v>91</v>
      </c>
      <c r="G5" s="3" t="s">
        <v>96</v>
      </c>
    </row>
    <row r="6" spans="1:7" ht="21.95" customHeight="1" x14ac:dyDescent="0.25">
      <c r="A6" s="6" t="s">
        <v>97</v>
      </c>
      <c r="B6" s="3" t="s">
        <v>38</v>
      </c>
      <c r="C6" s="3" t="s">
        <v>39</v>
      </c>
      <c r="D6" s="3" t="s">
        <v>98</v>
      </c>
      <c r="E6" s="5">
        <v>22</v>
      </c>
      <c r="F6" s="3" t="s">
        <v>99</v>
      </c>
      <c r="G6" s="3" t="s">
        <v>100</v>
      </c>
    </row>
    <row r="7" spans="1:7" ht="21.95" customHeight="1" x14ac:dyDescent="0.25">
      <c r="A7" s="6" t="s">
        <v>101</v>
      </c>
      <c r="B7" s="3" t="s">
        <v>55</v>
      </c>
      <c r="C7" s="3" t="s">
        <v>56</v>
      </c>
      <c r="D7" s="3" t="s">
        <v>90</v>
      </c>
      <c r="E7" s="5">
        <v>6</v>
      </c>
      <c r="F7" s="3" t="s">
        <v>99</v>
      </c>
      <c r="G7" s="3" t="s">
        <v>100</v>
      </c>
    </row>
    <row r="8" spans="1:7" ht="21.95" customHeight="1" x14ac:dyDescent="0.25">
      <c r="A8" s="6" t="s">
        <v>101</v>
      </c>
      <c r="B8" s="3" t="s">
        <v>41</v>
      </c>
      <c r="C8" s="3" t="s">
        <v>42</v>
      </c>
      <c r="D8" s="3" t="s">
        <v>98</v>
      </c>
      <c r="E8" s="5">
        <v>16</v>
      </c>
      <c r="F8" s="3" t="s">
        <v>102</v>
      </c>
      <c r="G8" s="3" t="s">
        <v>103</v>
      </c>
    </row>
    <row r="9" spans="1:7" ht="21.95" customHeight="1" x14ac:dyDescent="0.25">
      <c r="A9" s="6" t="s">
        <v>104</v>
      </c>
      <c r="B9" s="3" t="s">
        <v>55</v>
      </c>
      <c r="C9" s="3" t="s">
        <v>56</v>
      </c>
      <c r="D9" s="3" t="s">
        <v>98</v>
      </c>
      <c r="E9" s="5">
        <v>3</v>
      </c>
      <c r="F9" s="3" t="s">
        <v>102</v>
      </c>
      <c r="G9" s="3" t="s">
        <v>105</v>
      </c>
    </row>
    <row r="10" spans="1:7" ht="21.95" customHeight="1" x14ac:dyDescent="0.25">
      <c r="A10" s="6" t="s">
        <v>106</v>
      </c>
      <c r="B10" s="3" t="s">
        <v>45</v>
      </c>
      <c r="C10" s="3" t="s">
        <v>46</v>
      </c>
      <c r="D10" s="3" t="s">
        <v>90</v>
      </c>
      <c r="E10" s="5">
        <v>10</v>
      </c>
      <c r="F10" s="3" t="s">
        <v>91</v>
      </c>
      <c r="G10" s="3" t="s">
        <v>107</v>
      </c>
    </row>
    <row r="11" spans="1:7" ht="21.95" customHeight="1" x14ac:dyDescent="0.25">
      <c r="A11" s="6" t="s">
        <v>108</v>
      </c>
      <c r="B11" s="3" t="s">
        <v>61</v>
      </c>
      <c r="C11" s="3" t="s">
        <v>62</v>
      </c>
      <c r="D11" s="3" t="s">
        <v>90</v>
      </c>
      <c r="E11" s="5">
        <v>60</v>
      </c>
      <c r="F11" s="3" t="s">
        <v>91</v>
      </c>
      <c r="G11" s="3" t="s">
        <v>109</v>
      </c>
    </row>
    <row r="12" spans="1:7" ht="21.95" customHeight="1" x14ac:dyDescent="0.25">
      <c r="A12" s="6" t="s">
        <v>108</v>
      </c>
      <c r="B12" s="3" t="s">
        <v>59</v>
      </c>
      <c r="C12" s="3" t="s">
        <v>60</v>
      </c>
      <c r="D12" s="3" t="s">
        <v>98</v>
      </c>
      <c r="E12" s="5">
        <v>120</v>
      </c>
      <c r="F12" s="3" t="s">
        <v>110</v>
      </c>
      <c r="G12" s="3" t="s">
        <v>111</v>
      </c>
    </row>
    <row r="13" spans="1:7" ht="21.95" customHeight="1" x14ac:dyDescent="0.25">
      <c r="A13" s="6" t="s">
        <v>112</v>
      </c>
      <c r="B13" s="3" t="s">
        <v>50</v>
      </c>
      <c r="C13" s="3" t="s">
        <v>51</v>
      </c>
      <c r="D13" s="3" t="s">
        <v>98</v>
      </c>
      <c r="E13" s="5">
        <v>320</v>
      </c>
      <c r="F13" s="3" t="s">
        <v>99</v>
      </c>
      <c r="G13" s="3" t="s">
        <v>113</v>
      </c>
    </row>
    <row r="14" spans="1:7" ht="21.95" customHeight="1" x14ac:dyDescent="0.25">
      <c r="A14" s="6" t="s">
        <v>114</v>
      </c>
      <c r="B14" s="3" t="s">
        <v>41</v>
      </c>
      <c r="C14" s="3" t="s">
        <v>42</v>
      </c>
      <c r="D14" s="3" t="s">
        <v>98</v>
      </c>
      <c r="E14" s="5">
        <v>30</v>
      </c>
      <c r="F14" s="3" t="s">
        <v>102</v>
      </c>
      <c r="G14" s="3" t="s">
        <v>115</v>
      </c>
    </row>
    <row r="15" spans="1:7" ht="21.95" customHeight="1" x14ac:dyDescent="0.25">
      <c r="A15" s="6" t="s">
        <v>114</v>
      </c>
      <c r="B15" s="3" t="s">
        <v>75</v>
      </c>
      <c r="C15" s="3" t="s">
        <v>76</v>
      </c>
      <c r="D15" s="3" t="s">
        <v>90</v>
      </c>
      <c r="E15" s="5">
        <v>180</v>
      </c>
      <c r="F15" s="3" t="s">
        <v>91</v>
      </c>
      <c r="G15" s="3" t="s">
        <v>116</v>
      </c>
    </row>
    <row r="16" spans="1:7" ht="21.95" customHeight="1" x14ac:dyDescent="0.25">
      <c r="A16" s="6" t="s">
        <v>117</v>
      </c>
      <c r="B16" s="3" t="s">
        <v>32</v>
      </c>
      <c r="C16" s="3" t="s">
        <v>33</v>
      </c>
      <c r="D16" s="3" t="s">
        <v>98</v>
      </c>
      <c r="E16" s="5">
        <v>2600</v>
      </c>
      <c r="F16" s="3" t="s">
        <v>99</v>
      </c>
      <c r="G16" s="3" t="s">
        <v>118</v>
      </c>
    </row>
    <row r="17" spans="1:7" ht="21.95" customHeight="1" x14ac:dyDescent="0.25">
      <c r="A17" s="6" t="s">
        <v>117</v>
      </c>
      <c r="B17" s="3" t="s">
        <v>72</v>
      </c>
      <c r="C17" s="3" t="s">
        <v>73</v>
      </c>
      <c r="D17" s="3" t="s">
        <v>90</v>
      </c>
      <c r="E17" s="5">
        <v>24</v>
      </c>
      <c r="F17" s="3" t="s">
        <v>91</v>
      </c>
      <c r="G17" s="3" t="s">
        <v>119</v>
      </c>
    </row>
    <row r="18" spans="1:7" ht="21.95" customHeight="1" x14ac:dyDescent="0.25">
      <c r="A18" s="6" t="s">
        <v>120</v>
      </c>
      <c r="B18" s="3" t="s">
        <v>61</v>
      </c>
      <c r="C18" s="3" t="s">
        <v>62</v>
      </c>
      <c r="D18" s="3" t="s">
        <v>98</v>
      </c>
      <c r="E18" s="5">
        <v>20</v>
      </c>
      <c r="F18" s="3" t="s">
        <v>110</v>
      </c>
      <c r="G18" s="3" t="s">
        <v>121</v>
      </c>
    </row>
    <row r="19" spans="1:7" ht="21.95" customHeight="1" x14ac:dyDescent="0.25">
      <c r="A19" s="6" t="s">
        <v>120</v>
      </c>
      <c r="B19" s="3" t="s">
        <v>79</v>
      </c>
      <c r="C19" s="3" t="s">
        <v>80</v>
      </c>
      <c r="D19" s="3" t="s">
        <v>90</v>
      </c>
      <c r="E19" s="5">
        <v>40</v>
      </c>
      <c r="F19" s="3" t="s">
        <v>99</v>
      </c>
      <c r="G19" s="3" t="s">
        <v>122</v>
      </c>
    </row>
    <row r="20" spans="1:7" ht="21.95" customHeight="1" x14ac:dyDescent="0.25">
      <c r="A20" s="6" t="s">
        <v>123</v>
      </c>
      <c r="B20" s="3" t="s">
        <v>38</v>
      </c>
      <c r="C20" s="3" t="s">
        <v>39</v>
      </c>
      <c r="D20" s="3" t="s">
        <v>98</v>
      </c>
      <c r="E20" s="5">
        <v>3</v>
      </c>
      <c r="F20" s="3" t="s">
        <v>124</v>
      </c>
      <c r="G20" s="3" t="s">
        <v>125</v>
      </c>
    </row>
    <row r="21" spans="1:7" ht="21.95" customHeight="1" x14ac:dyDescent="0.25">
      <c r="A21" s="6" t="s">
        <v>123</v>
      </c>
      <c r="B21" s="3" t="s">
        <v>79</v>
      </c>
      <c r="C21" s="3" t="s">
        <v>80</v>
      </c>
      <c r="D21" s="3" t="s">
        <v>98</v>
      </c>
      <c r="E21" s="5">
        <v>18</v>
      </c>
      <c r="F21" s="3" t="s">
        <v>102</v>
      </c>
      <c r="G21" s="3" t="s">
        <v>126</v>
      </c>
    </row>
    <row r="22" spans="1:7" ht="21.95" customHeight="1" x14ac:dyDescent="0.25">
      <c r="A22" s="6" t="s">
        <v>127</v>
      </c>
      <c r="B22" s="3" t="s">
        <v>59</v>
      </c>
      <c r="C22" s="3" t="s">
        <v>60</v>
      </c>
      <c r="D22" s="3" t="s">
        <v>98</v>
      </c>
      <c r="E22" s="5">
        <v>90</v>
      </c>
      <c r="F22" s="3" t="s">
        <v>102</v>
      </c>
      <c r="G22" s="3" t="s">
        <v>128</v>
      </c>
    </row>
    <row r="23" spans="1:7" ht="21.95" customHeight="1" x14ac:dyDescent="0.25">
      <c r="A23" s="6"/>
      <c r="B23" s="3"/>
      <c r="C23" s="3"/>
      <c r="D23" s="3"/>
      <c r="E23" s="5"/>
      <c r="F23" s="3"/>
      <c r="G23" s="3"/>
    </row>
    <row r="24" spans="1:7" ht="21.95" customHeight="1" x14ac:dyDescent="0.25">
      <c r="A24" s="6"/>
      <c r="B24" s="3"/>
      <c r="C24" s="3"/>
      <c r="D24" s="3"/>
      <c r="E24" s="5"/>
      <c r="F24" s="3"/>
      <c r="G24" s="3"/>
    </row>
    <row r="25" spans="1:7" ht="21.95" customHeight="1" x14ac:dyDescent="0.25">
      <c r="A25" s="6"/>
      <c r="B25" s="3"/>
      <c r="C25" s="3"/>
      <c r="D25" s="3"/>
      <c r="E25" s="5"/>
      <c r="F25" s="3"/>
      <c r="G25" s="3"/>
    </row>
    <row r="26" spans="1:7" ht="21.95" customHeight="1" x14ac:dyDescent="0.25">
      <c r="A26" s="6"/>
      <c r="B26" s="3"/>
      <c r="C26" s="3"/>
      <c r="D26" s="3"/>
      <c r="E26" s="5"/>
      <c r="F26" s="3"/>
      <c r="G26" s="3"/>
    </row>
    <row r="27" spans="1:7" ht="21.95" customHeight="1" x14ac:dyDescent="0.25">
      <c r="A27" s="6"/>
      <c r="B27" s="3"/>
      <c r="C27" s="3"/>
      <c r="D27" s="3"/>
      <c r="E27" s="5"/>
      <c r="F27" s="3"/>
      <c r="G27" s="3"/>
    </row>
    <row r="28" spans="1:7" ht="21.95" customHeight="1" x14ac:dyDescent="0.25">
      <c r="A28" s="6"/>
      <c r="B28" s="3"/>
      <c r="C28" s="3"/>
      <c r="D28" s="3"/>
      <c r="E28" s="5"/>
      <c r="F28" s="3"/>
      <c r="G28" s="3"/>
    </row>
    <row r="29" spans="1:7" ht="21.95" customHeight="1" x14ac:dyDescent="0.25">
      <c r="A29" s="6"/>
      <c r="B29" s="3"/>
      <c r="C29" s="3"/>
      <c r="D29" s="3"/>
      <c r="E29" s="5"/>
      <c r="F29" s="3"/>
      <c r="G29" s="3"/>
    </row>
    <row r="30" spans="1:7" ht="21.95" customHeight="1" x14ac:dyDescent="0.25">
      <c r="A30" s="6"/>
      <c r="B30" s="3"/>
      <c r="C30" s="3"/>
      <c r="D30" s="3"/>
      <c r="E30" s="5"/>
      <c r="F30" s="3"/>
      <c r="G30" s="3"/>
    </row>
    <row r="31" spans="1:7" ht="21.95" customHeight="1" x14ac:dyDescent="0.25">
      <c r="A31" s="6"/>
      <c r="B31" s="3"/>
      <c r="C31" s="3"/>
      <c r="D31" s="3"/>
      <c r="E31" s="5"/>
      <c r="F31" s="3"/>
      <c r="G31" s="3"/>
    </row>
    <row r="32" spans="1:7" ht="21.95" customHeight="1" x14ac:dyDescent="0.25">
      <c r="A32" s="6"/>
      <c r="B32" s="3"/>
      <c r="C32" s="3"/>
      <c r="D32" s="3"/>
      <c r="E32" s="5"/>
      <c r="F32" s="3"/>
      <c r="G32" s="3"/>
    </row>
    <row r="33" spans="1:7" ht="21.95" customHeight="1" x14ac:dyDescent="0.25">
      <c r="A33" s="6"/>
      <c r="B33" s="3"/>
      <c r="C33" s="3"/>
      <c r="D33" s="3"/>
      <c r="E33" s="5"/>
      <c r="F33" s="3"/>
      <c r="G33" s="3"/>
    </row>
    <row r="34" spans="1:7" ht="21.95" customHeight="1" x14ac:dyDescent="0.25">
      <c r="A34" s="6"/>
      <c r="B34" s="3"/>
      <c r="C34" s="3"/>
      <c r="D34" s="3"/>
      <c r="E34" s="5"/>
      <c r="F34" s="3"/>
      <c r="G34" s="3"/>
    </row>
    <row r="35" spans="1:7" ht="21.95" customHeight="1" x14ac:dyDescent="0.25">
      <c r="A35" s="6"/>
      <c r="B35" s="3"/>
      <c r="C35" s="3"/>
      <c r="D35" s="3"/>
      <c r="E35" s="5"/>
      <c r="F35" s="3"/>
      <c r="G35" s="3"/>
    </row>
    <row r="36" spans="1:7" ht="21.95" customHeight="1" x14ac:dyDescent="0.25">
      <c r="A36" s="6"/>
      <c r="B36" s="3"/>
      <c r="C36" s="3"/>
      <c r="D36" s="3"/>
      <c r="E36" s="5"/>
      <c r="F36" s="3"/>
      <c r="G36" s="3"/>
    </row>
    <row r="37" spans="1:7" ht="21.95" customHeight="1" x14ac:dyDescent="0.25">
      <c r="A37" s="6"/>
      <c r="B37" s="3"/>
      <c r="C37" s="3"/>
      <c r="D37" s="3"/>
      <c r="E37" s="5"/>
      <c r="F37" s="3"/>
      <c r="G37" s="3"/>
    </row>
    <row r="38" spans="1:7" ht="21.95" customHeight="1" x14ac:dyDescent="0.25">
      <c r="A38" s="6"/>
      <c r="B38" s="3"/>
      <c r="C38" s="3"/>
      <c r="D38" s="3"/>
      <c r="E38" s="5"/>
      <c r="F38" s="3"/>
      <c r="G38" s="3"/>
    </row>
    <row r="39" spans="1:7" ht="21.95" customHeight="1" x14ac:dyDescent="0.25">
      <c r="A39" s="6"/>
      <c r="B39" s="3"/>
      <c r="C39" s="3"/>
      <c r="D39" s="3"/>
      <c r="E39" s="5"/>
      <c r="F39" s="3"/>
      <c r="G39" s="3"/>
    </row>
    <row r="40" spans="1:7" ht="21.95" customHeight="1" x14ac:dyDescent="0.25">
      <c r="A40" s="6"/>
      <c r="B40" s="3"/>
      <c r="C40" s="3"/>
      <c r="D40" s="3"/>
      <c r="E40" s="5"/>
      <c r="F40" s="3"/>
      <c r="G40" s="3"/>
    </row>
    <row r="41" spans="1:7" ht="21.95" customHeight="1" x14ac:dyDescent="0.25">
      <c r="A41" s="6"/>
      <c r="B41" s="3"/>
      <c r="C41" s="3"/>
      <c r="D41" s="3"/>
      <c r="E41" s="5"/>
      <c r="F41" s="3"/>
      <c r="G41" s="3"/>
    </row>
    <row r="42" spans="1:7" ht="21.95" customHeight="1" x14ac:dyDescent="0.25">
      <c r="A42" s="6"/>
      <c r="B42" s="3"/>
      <c r="C42" s="3"/>
      <c r="D42" s="3"/>
      <c r="E42" s="5"/>
      <c r="F42" s="3"/>
      <c r="G42" s="3"/>
    </row>
    <row r="43" spans="1:7" ht="21.95" customHeight="1" x14ac:dyDescent="0.25">
      <c r="A43" s="6"/>
      <c r="B43" s="3"/>
      <c r="C43" s="3"/>
      <c r="D43" s="3"/>
      <c r="E43" s="5"/>
      <c r="F43" s="3"/>
      <c r="G43" s="3"/>
    </row>
    <row r="44" spans="1:7" ht="21.95" customHeight="1" x14ac:dyDescent="0.25">
      <c r="A44" s="6"/>
      <c r="B44" s="3"/>
      <c r="C44" s="3"/>
      <c r="D44" s="3"/>
      <c r="E44" s="5"/>
      <c r="F44" s="3"/>
      <c r="G44" s="3"/>
    </row>
    <row r="45" spans="1:7" ht="21.95" customHeight="1" x14ac:dyDescent="0.25">
      <c r="A45" s="6"/>
      <c r="B45" s="3"/>
      <c r="C45" s="3"/>
      <c r="D45" s="3"/>
      <c r="E45" s="5"/>
      <c r="F45" s="3"/>
      <c r="G45" s="3"/>
    </row>
    <row r="46" spans="1:7" ht="21.95" customHeight="1" x14ac:dyDescent="0.25">
      <c r="A46" s="6"/>
      <c r="B46" s="3"/>
      <c r="C46" s="3"/>
      <c r="D46" s="3"/>
      <c r="E46" s="5"/>
      <c r="F46" s="3"/>
      <c r="G46" s="3"/>
    </row>
    <row r="47" spans="1:7" ht="21.95" customHeight="1" x14ac:dyDescent="0.25">
      <c r="A47" s="6"/>
      <c r="B47" s="3"/>
      <c r="C47" s="3"/>
      <c r="D47" s="3"/>
      <c r="E47" s="5"/>
      <c r="F47" s="3"/>
      <c r="G47" s="3"/>
    </row>
    <row r="48" spans="1:7" ht="21.95" customHeight="1" x14ac:dyDescent="0.25">
      <c r="A48" s="6"/>
      <c r="B48" s="3"/>
      <c r="C48" s="3"/>
      <c r="D48" s="3"/>
      <c r="E48" s="5"/>
      <c r="F48" s="3"/>
      <c r="G48" s="3"/>
    </row>
    <row r="49" spans="1:7" ht="21.95" customHeight="1" x14ac:dyDescent="0.25">
      <c r="A49" s="6"/>
      <c r="B49" s="3"/>
      <c r="C49" s="3"/>
      <c r="D49" s="3"/>
      <c r="E49" s="5"/>
      <c r="F49" s="3"/>
      <c r="G49" s="3"/>
    </row>
    <row r="50" spans="1:7" ht="21.95" customHeight="1" x14ac:dyDescent="0.25">
      <c r="A50" s="6"/>
      <c r="B50" s="3"/>
      <c r="C50" s="3"/>
      <c r="D50" s="3"/>
      <c r="E50" s="5"/>
      <c r="F50" s="3"/>
      <c r="G50" s="3"/>
    </row>
    <row r="51" spans="1:7" ht="21.95" customHeight="1" x14ac:dyDescent="0.25">
      <c r="A51" s="6"/>
      <c r="B51" s="3"/>
      <c r="C51" s="3"/>
      <c r="D51" s="3"/>
      <c r="E51" s="5"/>
      <c r="F51" s="3"/>
      <c r="G51" s="3"/>
    </row>
    <row r="52" spans="1:7" ht="21.95" customHeight="1" x14ac:dyDescent="0.25">
      <c r="A52" s="6"/>
      <c r="B52" s="3"/>
      <c r="C52" s="3"/>
      <c r="D52" s="3"/>
      <c r="E52" s="5"/>
      <c r="F52" s="3"/>
      <c r="G52" s="3"/>
    </row>
    <row r="53" spans="1:7" ht="21.95" customHeight="1" x14ac:dyDescent="0.25">
      <c r="A53" s="6"/>
      <c r="B53" s="3"/>
      <c r="C53" s="3"/>
      <c r="D53" s="3"/>
      <c r="E53" s="5"/>
      <c r="F53" s="3"/>
      <c r="G53" s="3"/>
    </row>
    <row r="54" spans="1:7" ht="21.95" customHeight="1" x14ac:dyDescent="0.25">
      <c r="A54" s="6"/>
      <c r="B54" s="3"/>
      <c r="C54" s="3"/>
      <c r="D54" s="3"/>
      <c r="E54" s="5"/>
      <c r="F54" s="3"/>
      <c r="G54" s="3"/>
    </row>
    <row r="55" spans="1:7" ht="21.95" customHeight="1" x14ac:dyDescent="0.25">
      <c r="A55" s="6"/>
      <c r="B55" s="3"/>
      <c r="C55" s="3"/>
      <c r="D55" s="3"/>
      <c r="E55" s="5"/>
      <c r="F55" s="3"/>
      <c r="G55" s="3"/>
    </row>
    <row r="56" spans="1:7" ht="21.95" customHeight="1" x14ac:dyDescent="0.25">
      <c r="A56" s="6"/>
      <c r="B56" s="3"/>
      <c r="C56" s="3"/>
      <c r="D56" s="3"/>
      <c r="E56" s="5"/>
      <c r="F56" s="3"/>
      <c r="G56" s="3"/>
    </row>
    <row r="57" spans="1:7" ht="21.95" customHeight="1" x14ac:dyDescent="0.25">
      <c r="A57" s="6"/>
      <c r="B57" s="3"/>
      <c r="C57" s="3"/>
      <c r="D57" s="3"/>
      <c r="E57" s="5"/>
      <c r="F57" s="3"/>
      <c r="G57" s="3"/>
    </row>
    <row r="58" spans="1:7" ht="21.95" customHeight="1" x14ac:dyDescent="0.25">
      <c r="A58" s="6"/>
      <c r="B58" s="3"/>
      <c r="C58" s="3"/>
      <c r="D58" s="3"/>
      <c r="E58" s="5"/>
      <c r="F58" s="3"/>
      <c r="G58" s="3"/>
    </row>
    <row r="59" spans="1:7" ht="21.95" customHeight="1" x14ac:dyDescent="0.25">
      <c r="A59" s="6"/>
      <c r="B59" s="3"/>
      <c r="C59" s="3"/>
      <c r="D59" s="3"/>
      <c r="E59" s="5"/>
      <c r="F59" s="3"/>
      <c r="G59" s="3"/>
    </row>
    <row r="60" spans="1:7" ht="21.95" customHeight="1" x14ac:dyDescent="0.25">
      <c r="A60" s="6"/>
      <c r="B60" s="3"/>
      <c r="C60" s="3"/>
      <c r="D60" s="3"/>
      <c r="E60" s="5"/>
      <c r="F60" s="3"/>
      <c r="G60" s="3"/>
    </row>
    <row r="61" spans="1:7" ht="21.95" customHeight="1" x14ac:dyDescent="0.25">
      <c r="A61" s="6"/>
      <c r="B61" s="3"/>
      <c r="C61" s="3"/>
      <c r="D61" s="3"/>
      <c r="E61" s="5"/>
      <c r="F61" s="3"/>
      <c r="G61" s="3"/>
    </row>
    <row r="62" spans="1:7" ht="21.95" customHeight="1" x14ac:dyDescent="0.25">
      <c r="A62" s="6"/>
      <c r="B62" s="3"/>
      <c r="C62" s="3"/>
      <c r="D62" s="3"/>
      <c r="E62" s="5"/>
      <c r="F62" s="3"/>
      <c r="G62" s="3"/>
    </row>
    <row r="63" spans="1:7" ht="21.95" customHeight="1" x14ac:dyDescent="0.25">
      <c r="A63" s="6"/>
      <c r="B63" s="3"/>
      <c r="C63" s="3"/>
      <c r="D63" s="3"/>
      <c r="E63" s="5"/>
      <c r="F63" s="3"/>
      <c r="G63" s="3"/>
    </row>
    <row r="64" spans="1:7" ht="21.95" customHeight="1" x14ac:dyDescent="0.25">
      <c r="A64" s="6"/>
      <c r="B64" s="3"/>
      <c r="C64" s="3"/>
      <c r="D64" s="3"/>
      <c r="E64" s="5"/>
      <c r="F64" s="3"/>
      <c r="G64" s="3"/>
    </row>
    <row r="65" spans="1:7" ht="21.95" customHeight="1" x14ac:dyDescent="0.25">
      <c r="A65" s="6"/>
      <c r="B65" s="3"/>
      <c r="C65" s="3"/>
      <c r="D65" s="3"/>
      <c r="E65" s="5"/>
      <c r="F65" s="3"/>
      <c r="G65" s="3"/>
    </row>
    <row r="66" spans="1:7" ht="21.95" customHeight="1" x14ac:dyDescent="0.25">
      <c r="A66" s="6"/>
      <c r="B66" s="3"/>
      <c r="C66" s="3"/>
      <c r="D66" s="3"/>
      <c r="E66" s="5"/>
      <c r="F66" s="3"/>
      <c r="G66" s="3"/>
    </row>
    <row r="67" spans="1:7" ht="21.95" customHeight="1" x14ac:dyDescent="0.25">
      <c r="A67" s="6"/>
      <c r="B67" s="3"/>
      <c r="C67" s="3"/>
      <c r="D67" s="3"/>
      <c r="E67" s="5"/>
      <c r="F67" s="3"/>
      <c r="G67" s="3"/>
    </row>
    <row r="68" spans="1:7" ht="21.95" customHeight="1" x14ac:dyDescent="0.25">
      <c r="A68" s="6"/>
      <c r="B68" s="3"/>
      <c r="C68" s="3"/>
      <c r="D68" s="3"/>
      <c r="E68" s="5"/>
      <c r="F68" s="3"/>
      <c r="G68" s="3"/>
    </row>
    <row r="69" spans="1:7" ht="21.95" customHeight="1" x14ac:dyDescent="0.25">
      <c r="A69" s="6"/>
      <c r="B69" s="3"/>
      <c r="C69" s="3"/>
      <c r="D69" s="3"/>
      <c r="E69" s="5"/>
      <c r="F69" s="3"/>
      <c r="G69" s="3"/>
    </row>
    <row r="70" spans="1:7" ht="21.95" customHeight="1" x14ac:dyDescent="0.25">
      <c r="A70" s="6"/>
      <c r="B70" s="3"/>
      <c r="C70" s="3"/>
      <c r="D70" s="3"/>
      <c r="E70" s="5"/>
      <c r="F70" s="3"/>
      <c r="G70" s="3"/>
    </row>
    <row r="71" spans="1:7" ht="21.95" customHeight="1" x14ac:dyDescent="0.25">
      <c r="A71" s="6"/>
      <c r="B71" s="3"/>
      <c r="C71" s="3"/>
      <c r="D71" s="3"/>
      <c r="E71" s="5"/>
      <c r="F71" s="3"/>
      <c r="G71" s="3"/>
    </row>
    <row r="72" spans="1:7" ht="21.95" customHeight="1" x14ac:dyDescent="0.25">
      <c r="A72" s="6"/>
      <c r="B72" s="3"/>
      <c r="C72" s="3"/>
      <c r="D72" s="3"/>
      <c r="E72" s="5"/>
      <c r="F72" s="3"/>
      <c r="G72" s="3"/>
    </row>
    <row r="73" spans="1:7" ht="21.95" customHeight="1" x14ac:dyDescent="0.25">
      <c r="A73" s="6"/>
      <c r="B73" s="3"/>
      <c r="C73" s="3"/>
      <c r="D73" s="3"/>
      <c r="E73" s="5"/>
      <c r="F73" s="3"/>
      <c r="G73" s="3"/>
    </row>
    <row r="74" spans="1:7" ht="21.95" customHeight="1" x14ac:dyDescent="0.25">
      <c r="A74" s="6"/>
      <c r="B74" s="3"/>
      <c r="C74" s="3"/>
      <c r="D74" s="3"/>
      <c r="E74" s="5"/>
      <c r="F74" s="3"/>
      <c r="G74" s="3"/>
    </row>
    <row r="75" spans="1:7" ht="21.95" customHeight="1" x14ac:dyDescent="0.25">
      <c r="A75" s="6"/>
      <c r="B75" s="3"/>
      <c r="C75" s="3"/>
      <c r="D75" s="3"/>
      <c r="E75" s="5"/>
      <c r="F75" s="3"/>
      <c r="G75" s="3"/>
    </row>
    <row r="76" spans="1:7" ht="21.95" customHeight="1" x14ac:dyDescent="0.25">
      <c r="A76" s="6"/>
      <c r="B76" s="3"/>
      <c r="C76" s="3"/>
      <c r="D76" s="3"/>
      <c r="E76" s="5"/>
      <c r="F76" s="3"/>
      <c r="G76" s="3"/>
    </row>
    <row r="77" spans="1:7" ht="21.95" customHeight="1" x14ac:dyDescent="0.25">
      <c r="A77" s="6"/>
      <c r="B77" s="3"/>
      <c r="C77" s="3"/>
      <c r="D77" s="3"/>
      <c r="E77" s="5"/>
      <c r="F77" s="3"/>
      <c r="G77" s="3"/>
    </row>
    <row r="78" spans="1:7" ht="21.95" customHeight="1" x14ac:dyDescent="0.25">
      <c r="A78" s="6"/>
      <c r="B78" s="3"/>
      <c r="C78" s="3"/>
      <c r="D78" s="3"/>
      <c r="E78" s="5"/>
      <c r="F78" s="3"/>
      <c r="G78" s="3"/>
    </row>
    <row r="79" spans="1:7" ht="21.95" customHeight="1" x14ac:dyDescent="0.25">
      <c r="A79" s="6"/>
      <c r="B79" s="3"/>
      <c r="C79" s="3"/>
      <c r="D79" s="3"/>
      <c r="E79" s="5"/>
      <c r="F79" s="3"/>
      <c r="G79" s="3"/>
    </row>
    <row r="80" spans="1:7" ht="21.95" customHeight="1" x14ac:dyDescent="0.25">
      <c r="A80" s="6"/>
      <c r="B80" s="3"/>
      <c r="C80" s="3"/>
      <c r="D80" s="3"/>
      <c r="E80" s="5"/>
      <c r="F80" s="3"/>
      <c r="G80" s="3"/>
    </row>
    <row r="81" spans="1:7" ht="21.95" customHeight="1" x14ac:dyDescent="0.25">
      <c r="A81" s="6"/>
      <c r="B81" s="3"/>
      <c r="C81" s="3"/>
      <c r="D81" s="3"/>
      <c r="E81" s="5"/>
      <c r="F81" s="3"/>
      <c r="G81" s="3"/>
    </row>
    <row r="82" spans="1:7" ht="21.95" customHeight="1" x14ac:dyDescent="0.25">
      <c r="A82" s="6"/>
      <c r="B82" s="3"/>
      <c r="C82" s="3"/>
      <c r="D82" s="3"/>
      <c r="E82" s="5"/>
      <c r="F82" s="3"/>
      <c r="G82" s="3"/>
    </row>
    <row r="84" spans="1:7" ht="26.1" customHeight="1" x14ac:dyDescent="0.25">
      <c r="A84" s="7" t="s">
        <v>129</v>
      </c>
      <c r="B84" s="8"/>
      <c r="C84" s="8"/>
      <c r="D84" s="8" t="s">
        <v>130</v>
      </c>
      <c r="E84" s="9">
        <f>SUMIF(D3:D82,"Carico",E3:E82)</f>
        <v>4960</v>
      </c>
      <c r="F84" s="8" t="s">
        <v>131</v>
      </c>
      <c r="G84" s="9">
        <f>SUMIF(D3:D82,"Scarico",E3:E82)</f>
        <v>3242</v>
      </c>
    </row>
  </sheetData>
  <mergeCells count="1">
    <mergeCell ref="A1:G1"/>
  </mergeCells>
  <conditionalFormatting sqref="A3:G82">
    <cfRule type="expression" dxfId="4" priority="1">
      <formula>$D3="Carico"</formula>
    </cfRule>
    <cfRule type="expression" dxfId="3" priority="2">
      <formula>$D3="Scarico"</formula>
    </cfRule>
  </conditionalFormatting>
  <dataValidations count="2">
    <dataValidation type="list" allowBlank="1" sqref="D3 D4 D5 D6 D7 D8 D9 D10 D11 D12 D13 D14 D15 D16 D17 D18 D19 D20 D21 D22 D23 D24 D25 D26 D27 D28 D29 D30 D31 D32 D33 D34 D35 D36 D37 D38 D39 D40 D41 D42 D43 D44 D45 D46 D47 D48 D49 D50 D51 D52 D53 D54 D55 D56 D57 D58 D59 D60 D61 D62 D63 D64 D65 D66 D67 D68 D69 D70 D71 D72 D73 D74 D75 D76 D77 D78 D79 D80 D81 D82" xr:uid="{00000000-0002-0000-0200-000000000000}">
      <formula1>"Carico,Scarico"</formula1>
    </dataValidation>
    <dataValidation type="list" allowBlank="1" sqref="F3 F4 F5 F6 F7 F8 F9 F10 F11 F12 F13 F14 F15 F16 F17 F18 F19 F20 F21 F22 F23 F24 F25 F26 F27 F28 F29 F30 F31 F32 F33 F34 F35 F36 F37 F38 F39 F40 F41 F42 F43 F44 F45 F46 F47 F48 F49 F50 F51 F52 F53 F54 F55 F56 F57 F58 F59 F60 F61 F62 F63 F64 F65 F66 F67 F68 F69 F70 F71 F72 F73 F74 F75 F76 F77 F78 F79 F80 F81 F82" xr:uid="{00000000-0002-0000-0200-000001000000}">
      <formula1>"Acquisto fornitore,Reso da cliente,Rettifica positiva,Produzione (versamento),Vendita cliente,Reso a fornitore,Rettifica negativa,Consumo interno,Scarto / non conforme"</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4"/>
  <sheetViews>
    <sheetView workbookViewId="0">
      <selection sqref="A1:I1"/>
    </sheetView>
  </sheetViews>
  <sheetFormatPr defaultRowHeight="15" x14ac:dyDescent="0.25"/>
  <cols>
    <col min="1" max="1" width="14" customWidth="1"/>
    <col min="2" max="2" width="34" customWidth="1"/>
    <col min="3" max="3" width="18" customWidth="1"/>
    <col min="4" max="6" width="14" customWidth="1"/>
    <col min="7" max="7" width="16" customWidth="1"/>
    <col min="8" max="8" width="18" customWidth="1"/>
    <col min="9" max="9" width="14" customWidth="1"/>
  </cols>
  <sheetData>
    <row r="1" spans="1:9" ht="32.1" customHeight="1" x14ac:dyDescent="0.25">
      <c r="A1" s="25" t="s">
        <v>132</v>
      </c>
      <c r="B1" s="22"/>
      <c r="C1" s="22"/>
      <c r="D1" s="22"/>
      <c r="E1" s="22"/>
      <c r="F1" s="22"/>
      <c r="G1" s="22"/>
      <c r="H1" s="22"/>
      <c r="I1" s="22"/>
    </row>
    <row r="2" spans="1:9" ht="27.95" customHeight="1" x14ac:dyDescent="0.25">
      <c r="A2" s="2" t="s">
        <v>23</v>
      </c>
      <c r="B2" s="2" t="s">
        <v>24</v>
      </c>
      <c r="C2" s="2" t="s">
        <v>25</v>
      </c>
      <c r="D2" s="2" t="s">
        <v>133</v>
      </c>
      <c r="E2" s="2" t="s">
        <v>134</v>
      </c>
      <c r="F2" s="2" t="s">
        <v>135</v>
      </c>
      <c r="G2" s="2" t="s">
        <v>136</v>
      </c>
      <c r="H2" s="2" t="s">
        <v>137</v>
      </c>
      <c r="I2" s="2" t="s">
        <v>138</v>
      </c>
    </row>
    <row r="3" spans="1:9" ht="21.95" customHeight="1" x14ac:dyDescent="0.25">
      <c r="A3" s="10" t="str">
        <f>IF('1 Anagrafica articoli'!A3="","",'1 Anagrafica articoli'!A3)</f>
        <v>ART-001</v>
      </c>
      <c r="B3" s="10" t="str">
        <f>IF('1 Anagrafica articoli'!A3="","",'1 Anagrafica articoli'!B3)</f>
        <v>Vite testa esagonale M8x40 zincata</v>
      </c>
      <c r="C3" s="10" t="str">
        <f>IF('1 Anagrafica articoli'!A3="","",'1 Anagrafica articoli'!C3)</f>
        <v>Materie prime</v>
      </c>
      <c r="D3" s="11">
        <f>IF($A3="","",SUMIFS('2 Movimenti'!$E$3:$E$82,'2 Movimenti'!$B$3:$B$82,$A3,'2 Movimenti'!$D$3:$D$82,"Carico"))</f>
        <v>4000</v>
      </c>
      <c r="E3" s="11">
        <f>IF($A3="","",SUMIFS('2 Movimenti'!$E$3:$E$82,'2 Movimenti'!$B$3:$B$82,$A3,'2 Movimenti'!$D$3:$D$82,"Scarico"))</f>
        <v>2600</v>
      </c>
      <c r="F3" s="12">
        <f t="shared" ref="F3:F32" si="0">IF($A3="","",D3-E3)</f>
        <v>1400</v>
      </c>
      <c r="G3" s="13">
        <f>IF($A3="","",'1 Anagrafica articoli'!F3)</f>
        <v>0.08</v>
      </c>
      <c r="H3" s="13">
        <f t="shared" ref="H3:H32" si="1">IF($A3="","",F3*G3)</f>
        <v>112</v>
      </c>
      <c r="I3" s="14" t="str">
        <f>IF($A3="","",IF(F3&lt;='1 Anagrafica articoli'!H3,"SI","No"))</f>
        <v>SI</v>
      </c>
    </row>
    <row r="4" spans="1:9" ht="21.95" customHeight="1" x14ac:dyDescent="0.25">
      <c r="A4" s="10" t="str">
        <f>IF('1 Anagrafica articoli'!A4="","",'1 Anagrafica articoli'!A4)</f>
        <v>ART-002</v>
      </c>
      <c r="B4" s="10" t="str">
        <f>IF('1 Anagrafica articoli'!A4="","",'1 Anagrafica articoli'!B4)</f>
        <v>Lamiera acciaio S235 2mm 1x2m</v>
      </c>
      <c r="C4" s="10" t="str">
        <f>IF('1 Anagrafica articoli'!A4="","",'1 Anagrafica articoli'!C4)</f>
        <v>Materie prime</v>
      </c>
      <c r="D4" s="11">
        <f>IF($A4="","",SUMIFS('2 Movimenti'!$E$3:$E$82,'2 Movimenti'!$B$3:$B$82,$A4,'2 Movimenti'!$D$3:$D$82,"Carico"))</f>
        <v>40</v>
      </c>
      <c r="E4" s="11">
        <f>IF($A4="","",SUMIFS('2 Movimenti'!$E$3:$E$82,'2 Movimenti'!$B$3:$B$82,$A4,'2 Movimenti'!$D$3:$D$82,"Scarico"))</f>
        <v>25</v>
      </c>
      <c r="F4" s="12">
        <f t="shared" si="0"/>
        <v>15</v>
      </c>
      <c r="G4" s="13">
        <f>IF($A4="","",'1 Anagrafica articoli'!F4)</f>
        <v>38.5</v>
      </c>
      <c r="H4" s="13">
        <f t="shared" si="1"/>
        <v>577.5</v>
      </c>
      <c r="I4" s="14" t="str">
        <f>IF($A4="","",IF(F4&lt;='1 Anagrafica articoli'!H4,"SI","No"))</f>
        <v>SI</v>
      </c>
    </row>
    <row r="5" spans="1:9" ht="21.95" customHeight="1" x14ac:dyDescent="0.25">
      <c r="A5" s="10" t="str">
        <f>IF('1 Anagrafica articoli'!A5="","",'1 Anagrafica articoli'!A5)</f>
        <v>ART-003</v>
      </c>
      <c r="B5" s="10" t="str">
        <f>IF('1 Anagrafica articoli'!A5="","",'1 Anagrafica articoli'!B5)</f>
        <v>Cuscinetto a sfera 6204-2RS</v>
      </c>
      <c r="C5" s="10" t="str">
        <f>IF('1 Anagrafica articoli'!A5="","",'1 Anagrafica articoli'!C5)</f>
        <v>Ricambi</v>
      </c>
      <c r="D5" s="11">
        <f>IF($A5="","",SUMIFS('2 Movimenti'!$E$3:$E$82,'2 Movimenti'!$B$3:$B$82,$A5,'2 Movimenti'!$D$3:$D$82,"Carico"))</f>
        <v>0</v>
      </c>
      <c r="E5" s="11">
        <f>IF($A5="","",SUMIFS('2 Movimenti'!$E$3:$E$82,'2 Movimenti'!$B$3:$B$82,$A5,'2 Movimenti'!$D$3:$D$82,"Scarico"))</f>
        <v>46</v>
      </c>
      <c r="F5" s="12">
        <f t="shared" si="0"/>
        <v>-46</v>
      </c>
      <c r="G5" s="13">
        <f>IF($A5="","",'1 Anagrafica articoli'!F5)</f>
        <v>3.2</v>
      </c>
      <c r="H5" s="13">
        <f t="shared" si="1"/>
        <v>-147.20000000000002</v>
      </c>
      <c r="I5" s="14" t="str">
        <f>IF($A5="","",IF(F5&lt;='1 Anagrafica articoli'!H5,"SI","No"))</f>
        <v>SI</v>
      </c>
    </row>
    <row r="6" spans="1:9" ht="21.95" customHeight="1" x14ac:dyDescent="0.25">
      <c r="A6" s="10" t="str">
        <f>IF('1 Anagrafica articoli'!A6="","",'1 Anagrafica articoli'!A6)</f>
        <v>ART-004</v>
      </c>
      <c r="B6" s="10" t="str">
        <f>IF('1 Anagrafica articoli'!A6="","",'1 Anagrafica articoli'!B6)</f>
        <v>Motore elettrico trifase 1.5 kW</v>
      </c>
      <c r="C6" s="10" t="str">
        <f>IF('1 Anagrafica articoli'!A6="","",'1 Anagrafica articoli'!C6)</f>
        <v>Semilavorati</v>
      </c>
      <c r="D6" s="11">
        <f>IF($A6="","",SUMIFS('2 Movimenti'!$E$3:$E$82,'2 Movimenti'!$B$3:$B$82,$A6,'2 Movimenti'!$D$3:$D$82,"Carico"))</f>
        <v>10</v>
      </c>
      <c r="E6" s="11">
        <f>IF($A6="","",SUMIFS('2 Movimenti'!$E$3:$E$82,'2 Movimenti'!$B$3:$B$82,$A6,'2 Movimenti'!$D$3:$D$82,"Scarico"))</f>
        <v>0</v>
      </c>
      <c r="F6" s="12">
        <f t="shared" si="0"/>
        <v>10</v>
      </c>
      <c r="G6" s="13">
        <f>IF($A6="","",'1 Anagrafica articoli'!F6)</f>
        <v>145</v>
      </c>
      <c r="H6" s="13">
        <f t="shared" si="1"/>
        <v>1450</v>
      </c>
      <c r="I6" s="14" t="str">
        <f>IF($A6="","",IF(F6&lt;='1 Anagrafica articoli'!H6,"SI","No"))</f>
        <v>No</v>
      </c>
    </row>
    <row r="7" spans="1:9" ht="21.95" customHeight="1" x14ac:dyDescent="0.25">
      <c r="A7" s="10" t="str">
        <f>IF('1 Anagrafica articoli'!A7="","",'1 Anagrafica articoli'!A7)</f>
        <v>ART-005</v>
      </c>
      <c r="B7" s="10" t="str">
        <f>IF('1 Anagrafica articoli'!A7="","",'1 Anagrafica articoli'!B7)</f>
        <v>Cavo unipolare FS17 2.5mmq blu</v>
      </c>
      <c r="C7" s="10" t="str">
        <f>IF('1 Anagrafica articoli'!A7="","",'1 Anagrafica articoli'!C7)</f>
        <v>Materie prime</v>
      </c>
      <c r="D7" s="11">
        <f>IF($A7="","",SUMIFS('2 Movimenti'!$E$3:$E$82,'2 Movimenti'!$B$3:$B$82,$A7,'2 Movimenti'!$D$3:$D$82,"Carico"))</f>
        <v>600</v>
      </c>
      <c r="E7" s="11">
        <f>IF($A7="","",SUMIFS('2 Movimenti'!$E$3:$E$82,'2 Movimenti'!$B$3:$B$82,$A7,'2 Movimenti'!$D$3:$D$82,"Scarico"))</f>
        <v>320</v>
      </c>
      <c r="F7" s="12">
        <f t="shared" si="0"/>
        <v>280</v>
      </c>
      <c r="G7" s="13">
        <f>IF($A7="","",'1 Anagrafica articoli'!F7)</f>
        <v>0.42</v>
      </c>
      <c r="H7" s="13">
        <f t="shared" si="1"/>
        <v>117.6</v>
      </c>
      <c r="I7" s="14" t="str">
        <f>IF($A7="","",IF(F7&lt;='1 Anagrafica articoli'!H7,"SI","No"))</f>
        <v>SI</v>
      </c>
    </row>
    <row r="8" spans="1:9" ht="21.95" customHeight="1" x14ac:dyDescent="0.25">
      <c r="A8" s="10" t="str">
        <f>IF('1 Anagrafica articoli'!A8="","",'1 Anagrafica articoli'!A8)</f>
        <v>ART-006</v>
      </c>
      <c r="B8" s="10" t="str">
        <f>IF('1 Anagrafica articoli'!A8="","",'1 Anagrafica articoli'!B8)</f>
        <v>Quadro elettrico assemblato QE-12</v>
      </c>
      <c r="C8" s="10" t="str">
        <f>IF('1 Anagrafica articoli'!A8="","",'1 Anagrafica articoli'!C8)</f>
        <v>Prodotti finiti</v>
      </c>
      <c r="D8" s="11">
        <f>IF($A8="","",SUMIFS('2 Movimenti'!$E$3:$E$82,'2 Movimenti'!$B$3:$B$82,$A8,'2 Movimenti'!$D$3:$D$82,"Carico"))</f>
        <v>6</v>
      </c>
      <c r="E8" s="11">
        <f>IF($A8="","",SUMIFS('2 Movimenti'!$E$3:$E$82,'2 Movimenti'!$B$3:$B$82,$A8,'2 Movimenti'!$D$3:$D$82,"Scarico"))</f>
        <v>3</v>
      </c>
      <c r="F8" s="12">
        <f t="shared" si="0"/>
        <v>3</v>
      </c>
      <c r="G8" s="13">
        <f>IF($A8="","",'1 Anagrafica articoli'!F8)</f>
        <v>420</v>
      </c>
      <c r="H8" s="13">
        <f t="shared" si="1"/>
        <v>1260</v>
      </c>
      <c r="I8" s="14" t="str">
        <f>IF($A8="","",IF(F8&lt;='1 Anagrafica articoli'!H8,"SI","No"))</f>
        <v>SI</v>
      </c>
    </row>
    <row r="9" spans="1:9" ht="21.95" customHeight="1" x14ac:dyDescent="0.25">
      <c r="A9" s="10" t="str">
        <f>IF('1 Anagrafica articoli'!A9="","",'1 Anagrafica articoli'!A9)</f>
        <v>ART-007</v>
      </c>
      <c r="B9" s="10" t="str">
        <f>IF('1 Anagrafica articoli'!A9="","",'1 Anagrafica articoli'!B9)</f>
        <v>Guarnizione OR NBR 30x3mm</v>
      </c>
      <c r="C9" s="10" t="str">
        <f>IF('1 Anagrafica articoli'!A9="","",'1 Anagrafica articoli'!C9)</f>
        <v>Ricambi</v>
      </c>
      <c r="D9" s="11">
        <f>IF($A9="","",SUMIFS('2 Movimenti'!$E$3:$E$82,'2 Movimenti'!$B$3:$B$82,$A9,'2 Movimenti'!$D$3:$D$82,"Carico"))</f>
        <v>0</v>
      </c>
      <c r="E9" s="11">
        <f>IF($A9="","",SUMIFS('2 Movimenti'!$E$3:$E$82,'2 Movimenti'!$B$3:$B$82,$A9,'2 Movimenti'!$D$3:$D$82,"Scarico"))</f>
        <v>210</v>
      </c>
      <c r="F9" s="12">
        <f t="shared" si="0"/>
        <v>-210</v>
      </c>
      <c r="G9" s="13">
        <f>IF($A9="","",'1 Anagrafica articoli'!F9)</f>
        <v>0.35</v>
      </c>
      <c r="H9" s="13">
        <f t="shared" si="1"/>
        <v>-73.5</v>
      </c>
      <c r="I9" s="14" t="str">
        <f>IF($A9="","",IF(F9&lt;='1 Anagrafica articoli'!H9,"SI","No"))</f>
        <v>SI</v>
      </c>
    </row>
    <row r="10" spans="1:9" ht="21.95" customHeight="1" x14ac:dyDescent="0.25">
      <c r="A10" s="10" t="str">
        <f>IF('1 Anagrafica articoli'!A10="","",'1 Anagrafica articoli'!A10)</f>
        <v>ART-008</v>
      </c>
      <c r="B10" s="10" t="str">
        <f>IF('1 Anagrafica articoli'!A10="","",'1 Anagrafica articoli'!B10)</f>
        <v>Olio idraulico ISO VG 46</v>
      </c>
      <c r="C10" s="10" t="str">
        <f>IF('1 Anagrafica articoli'!A10="","",'1 Anagrafica articoli'!C10)</f>
        <v>Materiale di consumo</v>
      </c>
      <c r="D10" s="11">
        <f>IF($A10="","",SUMIFS('2 Movimenti'!$E$3:$E$82,'2 Movimenti'!$B$3:$B$82,$A10,'2 Movimenti'!$D$3:$D$82,"Carico"))</f>
        <v>60</v>
      </c>
      <c r="E10" s="11">
        <f>IF($A10="","",SUMIFS('2 Movimenti'!$E$3:$E$82,'2 Movimenti'!$B$3:$B$82,$A10,'2 Movimenti'!$D$3:$D$82,"Scarico"))</f>
        <v>20</v>
      </c>
      <c r="F10" s="12">
        <f t="shared" si="0"/>
        <v>40</v>
      </c>
      <c r="G10" s="13">
        <f>IF($A10="","",'1 Anagrafica articoli'!F10)</f>
        <v>4.0999999999999996</v>
      </c>
      <c r="H10" s="13">
        <f t="shared" si="1"/>
        <v>164</v>
      </c>
      <c r="I10" s="14" t="str">
        <f>IF($A10="","",IF(F10&lt;='1 Anagrafica articoli'!H10,"SI","No"))</f>
        <v>SI</v>
      </c>
    </row>
    <row r="11" spans="1:9" ht="21.95" customHeight="1" x14ac:dyDescent="0.25">
      <c r="A11" s="10" t="str">
        <f>IF('1 Anagrafica articoli'!A11="","",'1 Anagrafica articoli'!A11)</f>
        <v>ART-009</v>
      </c>
      <c r="B11" s="10" t="str">
        <f>IF('1 Anagrafica articoli'!A11="","",'1 Anagrafica articoli'!B11)</f>
        <v>Scatola cartone doppia onda 60x40x40</v>
      </c>
      <c r="C11" s="10" t="str">
        <f>IF('1 Anagrafica articoli'!A11="","",'1 Anagrafica articoli'!C11)</f>
        <v>Imballaggi</v>
      </c>
      <c r="D11" s="11">
        <f>IF($A11="","",SUMIFS('2 Movimenti'!$E$3:$E$82,'2 Movimenti'!$B$3:$B$82,$A11,'2 Movimenti'!$D$3:$D$82,"Carico"))</f>
        <v>0</v>
      </c>
      <c r="E11" s="11">
        <f>IF($A11="","",SUMIFS('2 Movimenti'!$E$3:$E$82,'2 Movimenti'!$B$3:$B$82,$A11,'2 Movimenti'!$D$3:$D$82,"Scarico"))</f>
        <v>0</v>
      </c>
      <c r="F11" s="12">
        <f t="shared" si="0"/>
        <v>0</v>
      </c>
      <c r="G11" s="13">
        <f>IF($A11="","",'1 Anagrafica articoli'!F11)</f>
        <v>1.1499999999999999</v>
      </c>
      <c r="H11" s="13">
        <f t="shared" si="1"/>
        <v>0</v>
      </c>
      <c r="I11" s="14" t="str">
        <f>IF($A11="","",IF(F11&lt;='1 Anagrafica articoli'!H11,"SI","No"))</f>
        <v>SI</v>
      </c>
    </row>
    <row r="12" spans="1:9" ht="21.95" customHeight="1" x14ac:dyDescent="0.25">
      <c r="A12" s="10" t="str">
        <f>IF('1 Anagrafica articoli'!A12="","",'1 Anagrafica articoli'!A12)</f>
        <v>ART-010</v>
      </c>
      <c r="B12" s="10" t="str">
        <f>IF('1 Anagrafica articoli'!A12="","",'1 Anagrafica articoli'!B12)</f>
        <v>Pannello laminato bianco 18mm 2.8x2.07m</v>
      </c>
      <c r="C12" s="10" t="str">
        <f>IF('1 Anagrafica articoli'!A12="","",'1 Anagrafica articoli'!C12)</f>
        <v>Materie prime</v>
      </c>
      <c r="D12" s="11">
        <f>IF($A12="","",SUMIFS('2 Movimenti'!$E$3:$E$82,'2 Movimenti'!$B$3:$B$82,$A12,'2 Movimenti'!$D$3:$D$82,"Carico"))</f>
        <v>24</v>
      </c>
      <c r="E12" s="11">
        <f>IF($A12="","",SUMIFS('2 Movimenti'!$E$3:$E$82,'2 Movimenti'!$B$3:$B$82,$A12,'2 Movimenti'!$D$3:$D$82,"Scarico"))</f>
        <v>0</v>
      </c>
      <c r="F12" s="12">
        <f t="shared" si="0"/>
        <v>24</v>
      </c>
      <c r="G12" s="13">
        <f>IF($A12="","",'1 Anagrafica articoli'!F12)</f>
        <v>52</v>
      </c>
      <c r="H12" s="13">
        <f t="shared" si="1"/>
        <v>1248</v>
      </c>
      <c r="I12" s="14" t="str">
        <f>IF($A12="","",IF(F12&lt;='1 Anagrafica articoli'!H12,"SI","No"))</f>
        <v>No</v>
      </c>
    </row>
    <row r="13" spans="1:9" ht="21.95" customHeight="1" x14ac:dyDescent="0.25">
      <c r="A13" s="10" t="str">
        <f>IF('1 Anagrafica articoli'!A13="","",'1 Anagrafica articoli'!A13)</f>
        <v>ART-011</v>
      </c>
      <c r="B13" s="10" t="str">
        <f>IF('1 Anagrafica articoli'!A13="","",'1 Anagrafica articoli'!B13)</f>
        <v>Profilo alluminio 40x40 cava 8</v>
      </c>
      <c r="C13" s="10" t="str">
        <f>IF('1 Anagrafica articoli'!A13="","",'1 Anagrafica articoli'!C13)</f>
        <v>Semilavorati</v>
      </c>
      <c r="D13" s="11">
        <f>IF($A13="","",SUMIFS('2 Movimenti'!$E$3:$E$82,'2 Movimenti'!$B$3:$B$82,$A13,'2 Movimenti'!$D$3:$D$82,"Carico"))</f>
        <v>180</v>
      </c>
      <c r="E13" s="11">
        <f>IF($A13="","",SUMIFS('2 Movimenti'!$E$3:$E$82,'2 Movimenti'!$B$3:$B$82,$A13,'2 Movimenti'!$D$3:$D$82,"Scarico"))</f>
        <v>0</v>
      </c>
      <c r="F13" s="12">
        <f t="shared" si="0"/>
        <v>180</v>
      </c>
      <c r="G13" s="13">
        <f>IF($A13="","",'1 Anagrafica articoli'!F13)</f>
        <v>6.8</v>
      </c>
      <c r="H13" s="13">
        <f t="shared" si="1"/>
        <v>1224</v>
      </c>
      <c r="I13" s="14" t="str">
        <f>IF($A13="","",IF(F13&lt;='1 Anagrafica articoli'!H13,"SI","No"))</f>
        <v>No</v>
      </c>
    </row>
    <row r="14" spans="1:9" ht="21.95" customHeight="1" x14ac:dyDescent="0.25">
      <c r="A14" s="10" t="str">
        <f>IF('1 Anagrafica articoli'!A14="","",'1 Anagrafica articoli'!A14)</f>
        <v>ART-012</v>
      </c>
      <c r="B14" s="10" t="str">
        <f>IF('1 Anagrafica articoli'!A14="","",'1 Anagrafica articoli'!B14)</f>
        <v>Kit ferramenta montaggio scaffale</v>
      </c>
      <c r="C14" s="10" t="str">
        <f>IF('1 Anagrafica articoli'!A14="","",'1 Anagrafica articoli'!C14)</f>
        <v>Prodotti finiti</v>
      </c>
      <c r="D14" s="11">
        <f>IF($A14="","",SUMIFS('2 Movimenti'!$E$3:$E$82,'2 Movimenti'!$B$3:$B$82,$A14,'2 Movimenti'!$D$3:$D$82,"Carico"))</f>
        <v>40</v>
      </c>
      <c r="E14" s="11">
        <f>IF($A14="","",SUMIFS('2 Movimenti'!$E$3:$E$82,'2 Movimenti'!$B$3:$B$82,$A14,'2 Movimenti'!$D$3:$D$82,"Scarico"))</f>
        <v>18</v>
      </c>
      <c r="F14" s="12">
        <f t="shared" si="0"/>
        <v>22</v>
      </c>
      <c r="G14" s="13">
        <f>IF($A14="","",'1 Anagrafica articoli'!F14)</f>
        <v>8.4</v>
      </c>
      <c r="H14" s="13">
        <f t="shared" si="1"/>
        <v>184.8</v>
      </c>
      <c r="I14" s="14" t="str">
        <f>IF($A14="","",IF(F14&lt;='1 Anagrafica articoli'!H14,"SI","No"))</f>
        <v>SI</v>
      </c>
    </row>
    <row r="15" spans="1:9" ht="21.95" customHeight="1" x14ac:dyDescent="0.25">
      <c r="A15" s="10" t="str">
        <f>IF('1 Anagrafica articoli'!A15="","",'1 Anagrafica articoli'!A15)</f>
        <v/>
      </c>
      <c r="B15" s="10" t="str">
        <f>IF('1 Anagrafica articoli'!A15="","",'1 Anagrafica articoli'!B15)</f>
        <v/>
      </c>
      <c r="C15" s="10" t="str">
        <f>IF('1 Anagrafica articoli'!A15="","",'1 Anagrafica articoli'!C15)</f>
        <v/>
      </c>
      <c r="D15" s="11" t="str">
        <f>IF($A15="","",SUMIFS('2 Movimenti'!$E$3:$E$82,'2 Movimenti'!$B$3:$B$82,$A15,'2 Movimenti'!$D$3:$D$82,"Carico"))</f>
        <v/>
      </c>
      <c r="E15" s="11" t="str">
        <f>IF($A15="","",SUMIFS('2 Movimenti'!$E$3:$E$82,'2 Movimenti'!$B$3:$B$82,$A15,'2 Movimenti'!$D$3:$D$82,"Scarico"))</f>
        <v/>
      </c>
      <c r="F15" s="12" t="str">
        <f t="shared" si="0"/>
        <v/>
      </c>
      <c r="G15" s="13" t="str">
        <f>IF($A15="","",'1 Anagrafica articoli'!F15)</f>
        <v/>
      </c>
      <c r="H15" s="13" t="str">
        <f t="shared" si="1"/>
        <v/>
      </c>
      <c r="I15" s="14" t="str">
        <f>IF($A15="","",IF(F15&lt;='1 Anagrafica articoli'!H15,"SI","No"))</f>
        <v/>
      </c>
    </row>
    <row r="16" spans="1:9" ht="21.95" customHeight="1" x14ac:dyDescent="0.25">
      <c r="A16" s="10" t="str">
        <f>IF('1 Anagrafica articoli'!A16="","",'1 Anagrafica articoli'!A16)</f>
        <v/>
      </c>
      <c r="B16" s="10" t="str">
        <f>IF('1 Anagrafica articoli'!A16="","",'1 Anagrafica articoli'!B16)</f>
        <v/>
      </c>
      <c r="C16" s="10" t="str">
        <f>IF('1 Anagrafica articoli'!A16="","",'1 Anagrafica articoli'!C16)</f>
        <v/>
      </c>
      <c r="D16" s="11" t="str">
        <f>IF($A16="","",SUMIFS('2 Movimenti'!$E$3:$E$82,'2 Movimenti'!$B$3:$B$82,$A16,'2 Movimenti'!$D$3:$D$82,"Carico"))</f>
        <v/>
      </c>
      <c r="E16" s="11" t="str">
        <f>IF($A16="","",SUMIFS('2 Movimenti'!$E$3:$E$82,'2 Movimenti'!$B$3:$B$82,$A16,'2 Movimenti'!$D$3:$D$82,"Scarico"))</f>
        <v/>
      </c>
      <c r="F16" s="12" t="str">
        <f t="shared" si="0"/>
        <v/>
      </c>
      <c r="G16" s="13" t="str">
        <f>IF($A16="","",'1 Anagrafica articoli'!F16)</f>
        <v/>
      </c>
      <c r="H16" s="13" t="str">
        <f t="shared" si="1"/>
        <v/>
      </c>
      <c r="I16" s="14" t="str">
        <f>IF($A16="","",IF(F16&lt;='1 Anagrafica articoli'!H16,"SI","No"))</f>
        <v/>
      </c>
    </row>
    <row r="17" spans="1:9" ht="21.95" customHeight="1" x14ac:dyDescent="0.25">
      <c r="A17" s="10" t="str">
        <f>IF('1 Anagrafica articoli'!A17="","",'1 Anagrafica articoli'!A17)</f>
        <v/>
      </c>
      <c r="B17" s="10" t="str">
        <f>IF('1 Anagrafica articoli'!A17="","",'1 Anagrafica articoli'!B17)</f>
        <v/>
      </c>
      <c r="C17" s="10" t="str">
        <f>IF('1 Anagrafica articoli'!A17="","",'1 Anagrafica articoli'!C17)</f>
        <v/>
      </c>
      <c r="D17" s="11" t="str">
        <f>IF($A17="","",SUMIFS('2 Movimenti'!$E$3:$E$82,'2 Movimenti'!$B$3:$B$82,$A17,'2 Movimenti'!$D$3:$D$82,"Carico"))</f>
        <v/>
      </c>
      <c r="E17" s="11" t="str">
        <f>IF($A17="","",SUMIFS('2 Movimenti'!$E$3:$E$82,'2 Movimenti'!$B$3:$B$82,$A17,'2 Movimenti'!$D$3:$D$82,"Scarico"))</f>
        <v/>
      </c>
      <c r="F17" s="12" t="str">
        <f t="shared" si="0"/>
        <v/>
      </c>
      <c r="G17" s="13" t="str">
        <f>IF($A17="","",'1 Anagrafica articoli'!F17)</f>
        <v/>
      </c>
      <c r="H17" s="13" t="str">
        <f t="shared" si="1"/>
        <v/>
      </c>
      <c r="I17" s="14" t="str">
        <f>IF($A17="","",IF(F17&lt;='1 Anagrafica articoli'!H17,"SI","No"))</f>
        <v/>
      </c>
    </row>
    <row r="18" spans="1:9" ht="21.95" customHeight="1" x14ac:dyDescent="0.25">
      <c r="A18" s="10" t="str">
        <f>IF('1 Anagrafica articoli'!A18="","",'1 Anagrafica articoli'!A18)</f>
        <v/>
      </c>
      <c r="B18" s="10" t="str">
        <f>IF('1 Anagrafica articoli'!A18="","",'1 Anagrafica articoli'!B18)</f>
        <v/>
      </c>
      <c r="C18" s="10" t="str">
        <f>IF('1 Anagrafica articoli'!A18="","",'1 Anagrafica articoli'!C18)</f>
        <v/>
      </c>
      <c r="D18" s="11" t="str">
        <f>IF($A18="","",SUMIFS('2 Movimenti'!$E$3:$E$82,'2 Movimenti'!$B$3:$B$82,$A18,'2 Movimenti'!$D$3:$D$82,"Carico"))</f>
        <v/>
      </c>
      <c r="E18" s="11" t="str">
        <f>IF($A18="","",SUMIFS('2 Movimenti'!$E$3:$E$82,'2 Movimenti'!$B$3:$B$82,$A18,'2 Movimenti'!$D$3:$D$82,"Scarico"))</f>
        <v/>
      </c>
      <c r="F18" s="12" t="str">
        <f t="shared" si="0"/>
        <v/>
      </c>
      <c r="G18" s="13" t="str">
        <f>IF($A18="","",'1 Anagrafica articoli'!F18)</f>
        <v/>
      </c>
      <c r="H18" s="13" t="str">
        <f t="shared" si="1"/>
        <v/>
      </c>
      <c r="I18" s="14" t="str">
        <f>IF($A18="","",IF(F18&lt;='1 Anagrafica articoli'!H18,"SI","No"))</f>
        <v/>
      </c>
    </row>
    <row r="19" spans="1:9" ht="21.95" customHeight="1" x14ac:dyDescent="0.25">
      <c r="A19" s="10" t="str">
        <f>IF('1 Anagrafica articoli'!A19="","",'1 Anagrafica articoli'!A19)</f>
        <v/>
      </c>
      <c r="B19" s="10" t="str">
        <f>IF('1 Anagrafica articoli'!A19="","",'1 Anagrafica articoli'!B19)</f>
        <v/>
      </c>
      <c r="C19" s="10" t="str">
        <f>IF('1 Anagrafica articoli'!A19="","",'1 Anagrafica articoli'!C19)</f>
        <v/>
      </c>
      <c r="D19" s="11" t="str">
        <f>IF($A19="","",SUMIFS('2 Movimenti'!$E$3:$E$82,'2 Movimenti'!$B$3:$B$82,$A19,'2 Movimenti'!$D$3:$D$82,"Carico"))</f>
        <v/>
      </c>
      <c r="E19" s="11" t="str">
        <f>IF($A19="","",SUMIFS('2 Movimenti'!$E$3:$E$82,'2 Movimenti'!$B$3:$B$82,$A19,'2 Movimenti'!$D$3:$D$82,"Scarico"))</f>
        <v/>
      </c>
      <c r="F19" s="12" t="str">
        <f t="shared" si="0"/>
        <v/>
      </c>
      <c r="G19" s="13" t="str">
        <f>IF($A19="","",'1 Anagrafica articoli'!F19)</f>
        <v/>
      </c>
      <c r="H19" s="13" t="str">
        <f t="shared" si="1"/>
        <v/>
      </c>
      <c r="I19" s="14" t="str">
        <f>IF($A19="","",IF(F19&lt;='1 Anagrafica articoli'!H19,"SI","No"))</f>
        <v/>
      </c>
    </row>
    <row r="20" spans="1:9" ht="21.95" customHeight="1" x14ac:dyDescent="0.25">
      <c r="A20" s="10" t="str">
        <f>IF('1 Anagrafica articoli'!A20="","",'1 Anagrafica articoli'!A20)</f>
        <v/>
      </c>
      <c r="B20" s="10" t="str">
        <f>IF('1 Anagrafica articoli'!A20="","",'1 Anagrafica articoli'!B20)</f>
        <v/>
      </c>
      <c r="C20" s="10" t="str">
        <f>IF('1 Anagrafica articoli'!A20="","",'1 Anagrafica articoli'!C20)</f>
        <v/>
      </c>
      <c r="D20" s="11" t="str">
        <f>IF($A20="","",SUMIFS('2 Movimenti'!$E$3:$E$82,'2 Movimenti'!$B$3:$B$82,$A20,'2 Movimenti'!$D$3:$D$82,"Carico"))</f>
        <v/>
      </c>
      <c r="E20" s="11" t="str">
        <f>IF($A20="","",SUMIFS('2 Movimenti'!$E$3:$E$82,'2 Movimenti'!$B$3:$B$82,$A20,'2 Movimenti'!$D$3:$D$82,"Scarico"))</f>
        <v/>
      </c>
      <c r="F20" s="12" t="str">
        <f t="shared" si="0"/>
        <v/>
      </c>
      <c r="G20" s="13" t="str">
        <f>IF($A20="","",'1 Anagrafica articoli'!F20)</f>
        <v/>
      </c>
      <c r="H20" s="13" t="str">
        <f t="shared" si="1"/>
        <v/>
      </c>
      <c r="I20" s="14" t="str">
        <f>IF($A20="","",IF(F20&lt;='1 Anagrafica articoli'!H20,"SI","No"))</f>
        <v/>
      </c>
    </row>
    <row r="21" spans="1:9" ht="21.95" customHeight="1" x14ac:dyDescent="0.25">
      <c r="A21" s="10" t="str">
        <f>IF('1 Anagrafica articoli'!A21="","",'1 Anagrafica articoli'!A21)</f>
        <v/>
      </c>
      <c r="B21" s="10" t="str">
        <f>IF('1 Anagrafica articoli'!A21="","",'1 Anagrafica articoli'!B21)</f>
        <v/>
      </c>
      <c r="C21" s="10" t="str">
        <f>IF('1 Anagrafica articoli'!A21="","",'1 Anagrafica articoli'!C21)</f>
        <v/>
      </c>
      <c r="D21" s="11" t="str">
        <f>IF($A21="","",SUMIFS('2 Movimenti'!$E$3:$E$82,'2 Movimenti'!$B$3:$B$82,$A21,'2 Movimenti'!$D$3:$D$82,"Carico"))</f>
        <v/>
      </c>
      <c r="E21" s="11" t="str">
        <f>IF($A21="","",SUMIFS('2 Movimenti'!$E$3:$E$82,'2 Movimenti'!$B$3:$B$82,$A21,'2 Movimenti'!$D$3:$D$82,"Scarico"))</f>
        <v/>
      </c>
      <c r="F21" s="12" t="str">
        <f t="shared" si="0"/>
        <v/>
      </c>
      <c r="G21" s="13" t="str">
        <f>IF($A21="","",'1 Anagrafica articoli'!F21)</f>
        <v/>
      </c>
      <c r="H21" s="13" t="str">
        <f t="shared" si="1"/>
        <v/>
      </c>
      <c r="I21" s="14" t="str">
        <f>IF($A21="","",IF(F21&lt;='1 Anagrafica articoli'!H21,"SI","No"))</f>
        <v/>
      </c>
    </row>
    <row r="22" spans="1:9" ht="21.95" customHeight="1" x14ac:dyDescent="0.25">
      <c r="A22" s="10" t="str">
        <f>IF('1 Anagrafica articoli'!A22="","",'1 Anagrafica articoli'!A22)</f>
        <v/>
      </c>
      <c r="B22" s="10" t="str">
        <f>IF('1 Anagrafica articoli'!A22="","",'1 Anagrafica articoli'!B22)</f>
        <v/>
      </c>
      <c r="C22" s="10" t="str">
        <f>IF('1 Anagrafica articoli'!A22="","",'1 Anagrafica articoli'!C22)</f>
        <v/>
      </c>
      <c r="D22" s="11" t="str">
        <f>IF($A22="","",SUMIFS('2 Movimenti'!$E$3:$E$82,'2 Movimenti'!$B$3:$B$82,$A22,'2 Movimenti'!$D$3:$D$82,"Carico"))</f>
        <v/>
      </c>
      <c r="E22" s="11" t="str">
        <f>IF($A22="","",SUMIFS('2 Movimenti'!$E$3:$E$82,'2 Movimenti'!$B$3:$B$82,$A22,'2 Movimenti'!$D$3:$D$82,"Scarico"))</f>
        <v/>
      </c>
      <c r="F22" s="12" t="str">
        <f t="shared" si="0"/>
        <v/>
      </c>
      <c r="G22" s="13" t="str">
        <f>IF($A22="","",'1 Anagrafica articoli'!F22)</f>
        <v/>
      </c>
      <c r="H22" s="13" t="str">
        <f t="shared" si="1"/>
        <v/>
      </c>
      <c r="I22" s="14" t="str">
        <f>IF($A22="","",IF(F22&lt;='1 Anagrafica articoli'!H22,"SI","No"))</f>
        <v/>
      </c>
    </row>
    <row r="23" spans="1:9" ht="21.95" customHeight="1" x14ac:dyDescent="0.25">
      <c r="A23" s="10" t="str">
        <f>IF('1 Anagrafica articoli'!A23="","",'1 Anagrafica articoli'!A23)</f>
        <v/>
      </c>
      <c r="B23" s="10" t="str">
        <f>IF('1 Anagrafica articoli'!A23="","",'1 Anagrafica articoli'!B23)</f>
        <v/>
      </c>
      <c r="C23" s="10" t="str">
        <f>IF('1 Anagrafica articoli'!A23="","",'1 Anagrafica articoli'!C23)</f>
        <v/>
      </c>
      <c r="D23" s="11" t="str">
        <f>IF($A23="","",SUMIFS('2 Movimenti'!$E$3:$E$82,'2 Movimenti'!$B$3:$B$82,$A23,'2 Movimenti'!$D$3:$D$82,"Carico"))</f>
        <v/>
      </c>
      <c r="E23" s="11" t="str">
        <f>IF($A23="","",SUMIFS('2 Movimenti'!$E$3:$E$82,'2 Movimenti'!$B$3:$B$82,$A23,'2 Movimenti'!$D$3:$D$82,"Scarico"))</f>
        <v/>
      </c>
      <c r="F23" s="12" t="str">
        <f t="shared" si="0"/>
        <v/>
      </c>
      <c r="G23" s="13" t="str">
        <f>IF($A23="","",'1 Anagrafica articoli'!F23)</f>
        <v/>
      </c>
      <c r="H23" s="13" t="str">
        <f t="shared" si="1"/>
        <v/>
      </c>
      <c r="I23" s="14" t="str">
        <f>IF($A23="","",IF(F23&lt;='1 Anagrafica articoli'!H23,"SI","No"))</f>
        <v/>
      </c>
    </row>
    <row r="24" spans="1:9" ht="21.95" customHeight="1" x14ac:dyDescent="0.25">
      <c r="A24" s="10" t="str">
        <f>IF('1 Anagrafica articoli'!A24="","",'1 Anagrafica articoli'!A24)</f>
        <v/>
      </c>
      <c r="B24" s="10" t="str">
        <f>IF('1 Anagrafica articoli'!A24="","",'1 Anagrafica articoli'!B24)</f>
        <v/>
      </c>
      <c r="C24" s="10" t="str">
        <f>IF('1 Anagrafica articoli'!A24="","",'1 Anagrafica articoli'!C24)</f>
        <v/>
      </c>
      <c r="D24" s="11" t="str">
        <f>IF($A24="","",SUMIFS('2 Movimenti'!$E$3:$E$82,'2 Movimenti'!$B$3:$B$82,$A24,'2 Movimenti'!$D$3:$D$82,"Carico"))</f>
        <v/>
      </c>
      <c r="E24" s="11" t="str">
        <f>IF($A24="","",SUMIFS('2 Movimenti'!$E$3:$E$82,'2 Movimenti'!$B$3:$B$82,$A24,'2 Movimenti'!$D$3:$D$82,"Scarico"))</f>
        <v/>
      </c>
      <c r="F24" s="12" t="str">
        <f t="shared" si="0"/>
        <v/>
      </c>
      <c r="G24" s="13" t="str">
        <f>IF($A24="","",'1 Anagrafica articoli'!F24)</f>
        <v/>
      </c>
      <c r="H24" s="13" t="str">
        <f t="shared" si="1"/>
        <v/>
      </c>
      <c r="I24" s="14" t="str">
        <f>IF($A24="","",IF(F24&lt;='1 Anagrafica articoli'!H24,"SI","No"))</f>
        <v/>
      </c>
    </row>
    <row r="25" spans="1:9" ht="21.95" customHeight="1" x14ac:dyDescent="0.25">
      <c r="A25" s="10" t="str">
        <f>IF('1 Anagrafica articoli'!A25="","",'1 Anagrafica articoli'!A25)</f>
        <v/>
      </c>
      <c r="B25" s="10" t="str">
        <f>IF('1 Anagrafica articoli'!A25="","",'1 Anagrafica articoli'!B25)</f>
        <v/>
      </c>
      <c r="C25" s="10" t="str">
        <f>IF('1 Anagrafica articoli'!A25="","",'1 Anagrafica articoli'!C25)</f>
        <v/>
      </c>
      <c r="D25" s="11" t="str">
        <f>IF($A25="","",SUMIFS('2 Movimenti'!$E$3:$E$82,'2 Movimenti'!$B$3:$B$82,$A25,'2 Movimenti'!$D$3:$D$82,"Carico"))</f>
        <v/>
      </c>
      <c r="E25" s="11" t="str">
        <f>IF($A25="","",SUMIFS('2 Movimenti'!$E$3:$E$82,'2 Movimenti'!$B$3:$B$82,$A25,'2 Movimenti'!$D$3:$D$82,"Scarico"))</f>
        <v/>
      </c>
      <c r="F25" s="12" t="str">
        <f t="shared" si="0"/>
        <v/>
      </c>
      <c r="G25" s="13" t="str">
        <f>IF($A25="","",'1 Anagrafica articoli'!F25)</f>
        <v/>
      </c>
      <c r="H25" s="13" t="str">
        <f t="shared" si="1"/>
        <v/>
      </c>
      <c r="I25" s="14" t="str">
        <f>IF($A25="","",IF(F25&lt;='1 Anagrafica articoli'!H25,"SI","No"))</f>
        <v/>
      </c>
    </row>
    <row r="26" spans="1:9" ht="21.95" customHeight="1" x14ac:dyDescent="0.25">
      <c r="A26" s="10" t="str">
        <f>IF('1 Anagrafica articoli'!A26="","",'1 Anagrafica articoli'!A26)</f>
        <v/>
      </c>
      <c r="B26" s="10" t="str">
        <f>IF('1 Anagrafica articoli'!A26="","",'1 Anagrafica articoli'!B26)</f>
        <v/>
      </c>
      <c r="C26" s="10" t="str">
        <f>IF('1 Anagrafica articoli'!A26="","",'1 Anagrafica articoli'!C26)</f>
        <v/>
      </c>
      <c r="D26" s="11" t="str">
        <f>IF($A26="","",SUMIFS('2 Movimenti'!$E$3:$E$82,'2 Movimenti'!$B$3:$B$82,$A26,'2 Movimenti'!$D$3:$D$82,"Carico"))</f>
        <v/>
      </c>
      <c r="E26" s="11" t="str">
        <f>IF($A26="","",SUMIFS('2 Movimenti'!$E$3:$E$82,'2 Movimenti'!$B$3:$B$82,$A26,'2 Movimenti'!$D$3:$D$82,"Scarico"))</f>
        <v/>
      </c>
      <c r="F26" s="12" t="str">
        <f t="shared" si="0"/>
        <v/>
      </c>
      <c r="G26" s="13" t="str">
        <f>IF($A26="","",'1 Anagrafica articoli'!F26)</f>
        <v/>
      </c>
      <c r="H26" s="13" t="str">
        <f t="shared" si="1"/>
        <v/>
      </c>
      <c r="I26" s="14" t="str">
        <f>IF($A26="","",IF(F26&lt;='1 Anagrafica articoli'!H26,"SI","No"))</f>
        <v/>
      </c>
    </row>
    <row r="27" spans="1:9" ht="21.95" customHeight="1" x14ac:dyDescent="0.25">
      <c r="A27" s="10" t="str">
        <f>IF('1 Anagrafica articoli'!A27="","",'1 Anagrafica articoli'!A27)</f>
        <v/>
      </c>
      <c r="B27" s="10" t="str">
        <f>IF('1 Anagrafica articoli'!A27="","",'1 Anagrafica articoli'!B27)</f>
        <v/>
      </c>
      <c r="C27" s="10" t="str">
        <f>IF('1 Anagrafica articoli'!A27="","",'1 Anagrafica articoli'!C27)</f>
        <v/>
      </c>
      <c r="D27" s="11" t="str">
        <f>IF($A27="","",SUMIFS('2 Movimenti'!$E$3:$E$82,'2 Movimenti'!$B$3:$B$82,$A27,'2 Movimenti'!$D$3:$D$82,"Carico"))</f>
        <v/>
      </c>
      <c r="E27" s="11" t="str">
        <f>IF($A27="","",SUMIFS('2 Movimenti'!$E$3:$E$82,'2 Movimenti'!$B$3:$B$82,$A27,'2 Movimenti'!$D$3:$D$82,"Scarico"))</f>
        <v/>
      </c>
      <c r="F27" s="12" t="str">
        <f t="shared" si="0"/>
        <v/>
      </c>
      <c r="G27" s="13" t="str">
        <f>IF($A27="","",'1 Anagrafica articoli'!F27)</f>
        <v/>
      </c>
      <c r="H27" s="13" t="str">
        <f t="shared" si="1"/>
        <v/>
      </c>
      <c r="I27" s="14" t="str">
        <f>IF($A27="","",IF(F27&lt;='1 Anagrafica articoli'!H27,"SI","No"))</f>
        <v/>
      </c>
    </row>
    <row r="28" spans="1:9" ht="21.95" customHeight="1" x14ac:dyDescent="0.25">
      <c r="A28" s="10" t="str">
        <f>IF('1 Anagrafica articoli'!A28="","",'1 Anagrafica articoli'!A28)</f>
        <v/>
      </c>
      <c r="B28" s="10" t="str">
        <f>IF('1 Anagrafica articoli'!A28="","",'1 Anagrafica articoli'!B28)</f>
        <v/>
      </c>
      <c r="C28" s="10" t="str">
        <f>IF('1 Anagrafica articoli'!A28="","",'1 Anagrafica articoli'!C28)</f>
        <v/>
      </c>
      <c r="D28" s="11" t="str">
        <f>IF($A28="","",SUMIFS('2 Movimenti'!$E$3:$E$82,'2 Movimenti'!$B$3:$B$82,$A28,'2 Movimenti'!$D$3:$D$82,"Carico"))</f>
        <v/>
      </c>
      <c r="E28" s="11" t="str">
        <f>IF($A28="","",SUMIFS('2 Movimenti'!$E$3:$E$82,'2 Movimenti'!$B$3:$B$82,$A28,'2 Movimenti'!$D$3:$D$82,"Scarico"))</f>
        <v/>
      </c>
      <c r="F28" s="12" t="str">
        <f t="shared" si="0"/>
        <v/>
      </c>
      <c r="G28" s="13" t="str">
        <f>IF($A28="","",'1 Anagrafica articoli'!F28)</f>
        <v/>
      </c>
      <c r="H28" s="13" t="str">
        <f t="shared" si="1"/>
        <v/>
      </c>
      <c r="I28" s="14" t="str">
        <f>IF($A28="","",IF(F28&lt;='1 Anagrafica articoli'!H28,"SI","No"))</f>
        <v/>
      </c>
    </row>
    <row r="29" spans="1:9" ht="21.95" customHeight="1" x14ac:dyDescent="0.25">
      <c r="A29" s="10" t="str">
        <f>IF('1 Anagrafica articoli'!A29="","",'1 Anagrafica articoli'!A29)</f>
        <v/>
      </c>
      <c r="B29" s="10" t="str">
        <f>IF('1 Anagrafica articoli'!A29="","",'1 Anagrafica articoli'!B29)</f>
        <v/>
      </c>
      <c r="C29" s="10" t="str">
        <f>IF('1 Anagrafica articoli'!A29="","",'1 Anagrafica articoli'!C29)</f>
        <v/>
      </c>
      <c r="D29" s="11" t="str">
        <f>IF($A29="","",SUMIFS('2 Movimenti'!$E$3:$E$82,'2 Movimenti'!$B$3:$B$82,$A29,'2 Movimenti'!$D$3:$D$82,"Carico"))</f>
        <v/>
      </c>
      <c r="E29" s="11" t="str">
        <f>IF($A29="","",SUMIFS('2 Movimenti'!$E$3:$E$82,'2 Movimenti'!$B$3:$B$82,$A29,'2 Movimenti'!$D$3:$D$82,"Scarico"))</f>
        <v/>
      </c>
      <c r="F29" s="12" t="str">
        <f t="shared" si="0"/>
        <v/>
      </c>
      <c r="G29" s="13" t="str">
        <f>IF($A29="","",'1 Anagrafica articoli'!F29)</f>
        <v/>
      </c>
      <c r="H29" s="13" t="str">
        <f t="shared" si="1"/>
        <v/>
      </c>
      <c r="I29" s="14" t="str">
        <f>IF($A29="","",IF(F29&lt;='1 Anagrafica articoli'!H29,"SI","No"))</f>
        <v/>
      </c>
    </row>
    <row r="30" spans="1:9" ht="21.95" customHeight="1" x14ac:dyDescent="0.25">
      <c r="A30" s="10" t="str">
        <f>IF('1 Anagrafica articoli'!A30="","",'1 Anagrafica articoli'!A30)</f>
        <v/>
      </c>
      <c r="B30" s="10" t="str">
        <f>IF('1 Anagrafica articoli'!A30="","",'1 Anagrafica articoli'!B30)</f>
        <v/>
      </c>
      <c r="C30" s="10" t="str">
        <f>IF('1 Anagrafica articoli'!A30="","",'1 Anagrafica articoli'!C30)</f>
        <v/>
      </c>
      <c r="D30" s="11" t="str">
        <f>IF($A30="","",SUMIFS('2 Movimenti'!$E$3:$E$82,'2 Movimenti'!$B$3:$B$82,$A30,'2 Movimenti'!$D$3:$D$82,"Carico"))</f>
        <v/>
      </c>
      <c r="E30" s="11" t="str">
        <f>IF($A30="","",SUMIFS('2 Movimenti'!$E$3:$E$82,'2 Movimenti'!$B$3:$B$82,$A30,'2 Movimenti'!$D$3:$D$82,"Scarico"))</f>
        <v/>
      </c>
      <c r="F30" s="12" t="str">
        <f t="shared" si="0"/>
        <v/>
      </c>
      <c r="G30" s="13" t="str">
        <f>IF($A30="","",'1 Anagrafica articoli'!F30)</f>
        <v/>
      </c>
      <c r="H30" s="13" t="str">
        <f t="shared" si="1"/>
        <v/>
      </c>
      <c r="I30" s="14" t="str">
        <f>IF($A30="","",IF(F30&lt;='1 Anagrafica articoli'!H30,"SI","No"))</f>
        <v/>
      </c>
    </row>
    <row r="31" spans="1:9" ht="21.95" customHeight="1" x14ac:dyDescent="0.25">
      <c r="A31" s="10" t="str">
        <f>IF('1 Anagrafica articoli'!A31="","",'1 Anagrafica articoli'!A31)</f>
        <v/>
      </c>
      <c r="B31" s="10" t="str">
        <f>IF('1 Anagrafica articoli'!A31="","",'1 Anagrafica articoli'!B31)</f>
        <v/>
      </c>
      <c r="C31" s="10" t="str">
        <f>IF('1 Anagrafica articoli'!A31="","",'1 Anagrafica articoli'!C31)</f>
        <v/>
      </c>
      <c r="D31" s="11" t="str">
        <f>IF($A31="","",SUMIFS('2 Movimenti'!$E$3:$E$82,'2 Movimenti'!$B$3:$B$82,$A31,'2 Movimenti'!$D$3:$D$82,"Carico"))</f>
        <v/>
      </c>
      <c r="E31" s="11" t="str">
        <f>IF($A31="","",SUMIFS('2 Movimenti'!$E$3:$E$82,'2 Movimenti'!$B$3:$B$82,$A31,'2 Movimenti'!$D$3:$D$82,"Scarico"))</f>
        <v/>
      </c>
      <c r="F31" s="12" t="str">
        <f t="shared" si="0"/>
        <v/>
      </c>
      <c r="G31" s="13" t="str">
        <f>IF($A31="","",'1 Anagrafica articoli'!F31)</f>
        <v/>
      </c>
      <c r="H31" s="13" t="str">
        <f t="shared" si="1"/>
        <v/>
      </c>
      <c r="I31" s="14" t="str">
        <f>IF($A31="","",IF(F31&lt;='1 Anagrafica articoli'!H31,"SI","No"))</f>
        <v/>
      </c>
    </row>
    <row r="32" spans="1:9" ht="21.95" customHeight="1" x14ac:dyDescent="0.25">
      <c r="A32" s="10" t="str">
        <f>IF('1 Anagrafica articoli'!A32="","",'1 Anagrafica articoli'!A32)</f>
        <v/>
      </c>
      <c r="B32" s="10" t="str">
        <f>IF('1 Anagrafica articoli'!A32="","",'1 Anagrafica articoli'!B32)</f>
        <v/>
      </c>
      <c r="C32" s="10" t="str">
        <f>IF('1 Anagrafica articoli'!A32="","",'1 Anagrafica articoli'!C32)</f>
        <v/>
      </c>
      <c r="D32" s="11" t="str">
        <f>IF($A32="","",SUMIFS('2 Movimenti'!$E$3:$E$82,'2 Movimenti'!$B$3:$B$82,$A32,'2 Movimenti'!$D$3:$D$82,"Carico"))</f>
        <v/>
      </c>
      <c r="E32" s="11" t="str">
        <f>IF($A32="","",SUMIFS('2 Movimenti'!$E$3:$E$82,'2 Movimenti'!$B$3:$B$82,$A32,'2 Movimenti'!$D$3:$D$82,"Scarico"))</f>
        <v/>
      </c>
      <c r="F32" s="12" t="str">
        <f t="shared" si="0"/>
        <v/>
      </c>
      <c r="G32" s="13" t="str">
        <f>IF($A32="","",'1 Anagrafica articoli'!F32)</f>
        <v/>
      </c>
      <c r="H32" s="13" t="str">
        <f t="shared" si="1"/>
        <v/>
      </c>
      <c r="I32" s="14" t="str">
        <f>IF($A32="","",IF(F32&lt;='1 Anagrafica articoli'!H32,"SI","No"))</f>
        <v/>
      </c>
    </row>
    <row r="34" spans="1:9" ht="26.1" customHeight="1" x14ac:dyDescent="0.25">
      <c r="A34" s="7" t="s">
        <v>139</v>
      </c>
      <c r="B34" s="8"/>
      <c r="C34" s="8"/>
      <c r="D34" s="8"/>
      <c r="E34" s="8"/>
      <c r="F34" s="8"/>
      <c r="G34" s="8"/>
      <c r="H34" s="15">
        <f>SUM(H3:H32)</f>
        <v>6117.2</v>
      </c>
      <c r="I34" s="8"/>
    </row>
  </sheetData>
  <mergeCells count="1">
    <mergeCell ref="A1:I1"/>
  </mergeCells>
  <conditionalFormatting sqref="A3:I32">
    <cfRule type="expression" dxfId="2" priority="1">
      <formula>$I3="SI"</formula>
    </cfRule>
  </conditionalFormatting>
  <pageMargins left="0.75" right="0.75" top="1" bottom="1" header="0.5" footer="0.5"/>
  <extLst>
    <ext xmlns:x14="http://schemas.microsoft.com/office/spreadsheetml/2009/9/main" uri="{78C0D931-6437-407d-A8EE-F0AAD7539E65}">
      <x14:conditionalFormattings>
        <x14:conditionalFormatting xmlns:xm="http://schemas.microsoft.com/office/excel/2006/main">
          <x14:cfRule type="expression" priority="2" id="{00000000-000E-0000-0300-000002000000}">
            <xm:f>AND($A3&lt;&gt;"",$I3="No",$F3&lt;='1 Anagrafica articoli'!H3*1.2)</xm:f>
            <x14:dxf>
              <fill>
                <patternFill patternType="solid">
                  <fgColor rgb="FFFFF7C2"/>
                  <bgColor rgb="FFFFF7C2"/>
                </patternFill>
              </fill>
            </x14:dxf>
          </x14:cfRule>
          <xm:sqref>A3:I32</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3"/>
  <sheetViews>
    <sheetView workbookViewId="0">
      <selection sqref="A1:D1"/>
    </sheetView>
  </sheetViews>
  <sheetFormatPr defaultRowHeight="15" x14ac:dyDescent="0.25"/>
  <cols>
    <col min="1" max="1" width="38" customWidth="1"/>
    <col min="2" max="3" width="20" customWidth="1"/>
    <col min="4" max="4" width="18" customWidth="1"/>
  </cols>
  <sheetData>
    <row r="1" spans="1:4" ht="32.1" customHeight="1" x14ac:dyDescent="0.25">
      <c r="A1" s="25" t="s">
        <v>140</v>
      </c>
      <c r="B1" s="22"/>
      <c r="C1" s="22"/>
      <c r="D1" s="22"/>
    </row>
    <row r="3" spans="1:4" x14ac:dyDescent="0.25">
      <c r="A3" s="16" t="s">
        <v>141</v>
      </c>
      <c r="B3" s="17">
        <f ca="1">TODAY()</f>
        <v>46164</v>
      </c>
    </row>
    <row r="5" spans="1:4" ht="15.75" x14ac:dyDescent="0.25">
      <c r="A5" s="18" t="s">
        <v>142</v>
      </c>
    </row>
    <row r="7" spans="1:4" ht="24" customHeight="1" x14ac:dyDescent="0.25">
      <c r="A7" s="16" t="s">
        <v>143</v>
      </c>
      <c r="B7" s="19">
        <f>SUM('3 Giacenze'!H3:H32)</f>
        <v>6117.2</v>
      </c>
    </row>
    <row r="8" spans="1:4" ht="24" customHeight="1" x14ac:dyDescent="0.25">
      <c r="A8" s="16" t="s">
        <v>144</v>
      </c>
      <c r="B8" s="11">
        <f>COUNTIF('1 Anagrafica articoli'!A3:A32,"?*")</f>
        <v>12</v>
      </c>
    </row>
    <row r="9" spans="1:4" ht="24" customHeight="1" x14ac:dyDescent="0.25">
      <c r="A9" s="16" t="s">
        <v>145</v>
      </c>
      <c r="B9" s="11">
        <f>COUNTIF('3 Giacenze'!I3:I32,"SI")</f>
        <v>9</v>
      </c>
    </row>
    <row r="10" spans="1:4" ht="24" customHeight="1" x14ac:dyDescent="0.25">
      <c r="A10" s="16" t="s">
        <v>146</v>
      </c>
      <c r="B10" s="11">
        <f>SUMPRODUCT(('3 Giacenze'!A3:A32&lt;&gt;"")*('3 Giacenze'!F3:F32=0))</f>
        <v>1</v>
      </c>
    </row>
    <row r="11" spans="1:4" ht="24" customHeight="1" x14ac:dyDescent="0.25">
      <c r="A11" s="16" t="s">
        <v>147</v>
      </c>
      <c r="B11" s="11">
        <f>COUNTIF('2 Movimenti'!A3:A82,"?*")</f>
        <v>20</v>
      </c>
    </row>
    <row r="14" spans="1:4" ht="15.75" x14ac:dyDescent="0.25">
      <c r="A14" s="18" t="s">
        <v>148</v>
      </c>
    </row>
    <row r="15" spans="1:4" ht="27.95" customHeight="1" x14ac:dyDescent="0.25">
      <c r="A15" s="2" t="s">
        <v>149</v>
      </c>
      <c r="B15" s="2" t="s">
        <v>150</v>
      </c>
      <c r="C15" s="2" t="s">
        <v>135</v>
      </c>
      <c r="D15" s="2" t="s">
        <v>137</v>
      </c>
    </row>
    <row r="16" spans="1:4" ht="21.95" customHeight="1" x14ac:dyDescent="0.25">
      <c r="A16" s="20">
        <v>1</v>
      </c>
      <c r="B16" s="10" t="str">
        <f>IFERROR(INDEX('3 Giacenze'!$B$3:$B$32,MATCH(D16,'3 Giacenze'!$H$3:$H$32,0)),"")</f>
        <v>Motore elettrico trifase 1.5 kW</v>
      </c>
      <c r="C16" s="11">
        <f>IFERROR(INDEX('3 Giacenze'!$F$3:$F$32,MATCH(D16,'3 Giacenze'!$H$3:$H$32,0)),"")</f>
        <v>10</v>
      </c>
      <c r="D16" s="13">
        <f>IFERROR(LARGE('3 Giacenze'!$H$3:$H$32,1),0)</f>
        <v>1450</v>
      </c>
    </row>
    <row r="17" spans="1:4" ht="21.95" customHeight="1" x14ac:dyDescent="0.25">
      <c r="A17" s="20">
        <v>2</v>
      </c>
      <c r="B17" s="10" t="str">
        <f>IFERROR(INDEX('3 Giacenze'!$B$3:$B$32,MATCH(D17,'3 Giacenze'!$H$3:$H$32,0)),"")</f>
        <v>Quadro elettrico assemblato QE-12</v>
      </c>
      <c r="C17" s="11">
        <f>IFERROR(INDEX('3 Giacenze'!$F$3:$F$32,MATCH(D17,'3 Giacenze'!$H$3:$H$32,0)),"")</f>
        <v>3</v>
      </c>
      <c r="D17" s="13">
        <f>IFERROR(LARGE('3 Giacenze'!$H$3:$H$32,2),0)</f>
        <v>1260</v>
      </c>
    </row>
    <row r="18" spans="1:4" ht="21.95" customHeight="1" x14ac:dyDescent="0.25">
      <c r="A18" s="20">
        <v>3</v>
      </c>
      <c r="B18" s="10" t="str">
        <f>IFERROR(INDEX('3 Giacenze'!$B$3:$B$32,MATCH(D18,'3 Giacenze'!$H$3:$H$32,0)),"")</f>
        <v>Pannello laminato bianco 18mm 2.8x2.07m</v>
      </c>
      <c r="C18" s="11">
        <f>IFERROR(INDEX('3 Giacenze'!$F$3:$F$32,MATCH(D18,'3 Giacenze'!$H$3:$H$32,0)),"")</f>
        <v>24</v>
      </c>
      <c r="D18" s="13">
        <f>IFERROR(LARGE('3 Giacenze'!$H$3:$H$32,3),0)</f>
        <v>1248</v>
      </c>
    </row>
    <row r="19" spans="1:4" ht="21.95" customHeight="1" x14ac:dyDescent="0.25">
      <c r="A19" s="20">
        <v>4</v>
      </c>
      <c r="B19" s="10" t="str">
        <f>IFERROR(INDEX('3 Giacenze'!$B$3:$B$32,MATCH(D19,'3 Giacenze'!$H$3:$H$32,0)),"")</f>
        <v>Profilo alluminio 40x40 cava 8</v>
      </c>
      <c r="C19" s="11">
        <f>IFERROR(INDEX('3 Giacenze'!$F$3:$F$32,MATCH(D19,'3 Giacenze'!$H$3:$H$32,0)),"")</f>
        <v>180</v>
      </c>
      <c r="D19" s="13">
        <f>IFERROR(LARGE('3 Giacenze'!$H$3:$H$32,4),0)</f>
        <v>1224</v>
      </c>
    </row>
    <row r="20" spans="1:4" ht="21.95" customHeight="1" x14ac:dyDescent="0.25">
      <c r="A20" s="20">
        <v>5</v>
      </c>
      <c r="B20" s="10" t="str">
        <f>IFERROR(INDEX('3 Giacenze'!$B$3:$B$32,MATCH(D20,'3 Giacenze'!$H$3:$H$32,0)),"")</f>
        <v>Lamiera acciaio S235 2mm 1x2m</v>
      </c>
      <c r="C20" s="11">
        <f>IFERROR(INDEX('3 Giacenze'!$F$3:$F$32,MATCH(D20,'3 Giacenze'!$H$3:$H$32,0)),"")</f>
        <v>15</v>
      </c>
      <c r="D20" s="13">
        <f>IFERROR(LARGE('3 Giacenze'!$H$3:$H$32,5),0)</f>
        <v>577.5</v>
      </c>
    </row>
    <row r="21" spans="1:4" ht="26.1" customHeight="1" x14ac:dyDescent="0.25">
      <c r="A21" s="7" t="s">
        <v>151</v>
      </c>
      <c r="B21" s="8"/>
      <c r="C21" s="8"/>
      <c r="D21" s="15">
        <f>SUM(D16:D20)</f>
        <v>5759.5</v>
      </c>
    </row>
    <row r="23" spans="1:4" ht="45.95" customHeight="1" x14ac:dyDescent="0.25">
      <c r="A23" s="26" t="s">
        <v>152</v>
      </c>
      <c r="B23" s="22"/>
      <c r="C23" s="22"/>
      <c r="D23" s="22"/>
    </row>
  </sheetData>
  <mergeCells count="2">
    <mergeCell ref="A1:D1"/>
    <mergeCell ref="A23:D23"/>
  </mergeCells>
  <conditionalFormatting sqref="A9:B9">
    <cfRule type="expression" dxfId="0" priority="1">
      <formula>$B$9&gt;0</formula>
    </cfRule>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Istruzioni</vt:lpstr>
      <vt:lpstr>1 Anagrafica articoli</vt:lpstr>
      <vt:lpstr>2 Movimenti</vt:lpstr>
      <vt:lpstr>3 Giacenze</vt:lpstr>
      <vt:lpstr>4 Riepilogo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inventario e magazzino — SynSphere</dc:title>
  <dc:creator>SynSphere Italia</dc:creator>
  <dc:description>Gestione scorte, movimenti di carico/scarico e giacenze per PMI italiane. https://www.synsphere.it</dc:description>
  <cp:lastModifiedBy>Egiziago Cioffi</cp:lastModifiedBy>
  <dcterms:created xsi:type="dcterms:W3CDTF">2026-05-22T06:07:14Z</dcterms:created>
  <dcterms:modified xsi:type="dcterms:W3CDTF">2026-05-22T06:20:11Z</dcterms:modified>
</cp:coreProperties>
</file>