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giziagoCioffi\OneDrive - SYNSPHERE\Documenti\source\VisualStudioCodeRepo\SynSphereWebsite\SYNSPHERE - Website\public\download\"/>
    </mc:Choice>
  </mc:AlternateContent>
  <xr:revisionPtr revIDLastSave="0" documentId="13_ncr:1_{3420B79C-BEC8-4D68-8BB6-7F2AD215BDDF}" xr6:coauthVersionLast="47" xr6:coauthVersionMax="47" xr10:uidLastSave="{00000000-0000-0000-0000-000000000000}"/>
  <bookViews>
    <workbookView xWindow="28680" yWindow="2010" windowWidth="29040" windowHeight="15720" xr2:uid="{00000000-000D-0000-FFFF-FFFF00000000}"/>
  </bookViews>
  <sheets>
    <sheet name="Istruzioni" sheetId="1" r:id="rId1"/>
    <sheet name="1 Anagrafica articoli" sheetId="2" r:id="rId2"/>
    <sheet name="2 Movimenti" sheetId="3" r:id="rId3"/>
    <sheet name="3 Giacenze" sheetId="4" r:id="rId4"/>
    <sheet name="4 Riepilog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5" l="1"/>
  <c r="B8" i="5"/>
  <c r="B3" i="5"/>
  <c r="C32" i="4"/>
  <c r="B32" i="4"/>
  <c r="A32" i="4"/>
  <c r="H32" i="4" s="1"/>
  <c r="C31" i="4"/>
  <c r="B31" i="4"/>
  <c r="A31" i="4"/>
  <c r="E31" i="4" s="1"/>
  <c r="C30" i="4"/>
  <c r="B30" i="4"/>
  <c r="A30" i="4"/>
  <c r="G30" i="4" s="1"/>
  <c r="I29" i="4"/>
  <c r="H29" i="4"/>
  <c r="G29" i="4"/>
  <c r="F29" i="4"/>
  <c r="E29" i="4"/>
  <c r="D29" i="4"/>
  <c r="C29" i="4"/>
  <c r="B29" i="4"/>
  <c r="A29" i="4"/>
  <c r="C28" i="4"/>
  <c r="B28" i="4"/>
  <c r="A28" i="4"/>
  <c r="H28" i="4" s="1"/>
  <c r="I27" i="4"/>
  <c r="C27" i="4"/>
  <c r="B27" i="4"/>
  <c r="A27" i="4"/>
  <c r="E27" i="4" s="1"/>
  <c r="I26" i="4"/>
  <c r="H26" i="4"/>
  <c r="G26" i="4"/>
  <c r="F26" i="4"/>
  <c r="C26" i="4"/>
  <c r="B26" i="4"/>
  <c r="A26" i="4"/>
  <c r="E26" i="4" s="1"/>
  <c r="I25" i="4"/>
  <c r="H25" i="4"/>
  <c r="G25" i="4"/>
  <c r="F25" i="4"/>
  <c r="E25" i="4"/>
  <c r="D25" i="4"/>
  <c r="C25" i="4"/>
  <c r="B25" i="4"/>
  <c r="A25" i="4"/>
  <c r="C24" i="4"/>
  <c r="B24" i="4"/>
  <c r="A24" i="4"/>
  <c r="H24" i="4" s="1"/>
  <c r="I23" i="4"/>
  <c r="C23" i="4"/>
  <c r="B23" i="4"/>
  <c r="A23" i="4"/>
  <c r="E23" i="4" s="1"/>
  <c r="I22" i="4"/>
  <c r="H22" i="4"/>
  <c r="G22" i="4"/>
  <c r="F22" i="4"/>
  <c r="C22" i="4"/>
  <c r="B22" i="4"/>
  <c r="A22" i="4"/>
  <c r="E22" i="4" s="1"/>
  <c r="I21" i="4"/>
  <c r="H21" i="4"/>
  <c r="G21" i="4"/>
  <c r="F21" i="4"/>
  <c r="E21" i="4"/>
  <c r="D21" i="4"/>
  <c r="C21" i="4"/>
  <c r="B21" i="4"/>
  <c r="A21" i="4"/>
  <c r="C20" i="4"/>
  <c r="B20" i="4"/>
  <c r="A20" i="4"/>
  <c r="H20" i="4" s="1"/>
  <c r="I19" i="4"/>
  <c r="C19" i="4"/>
  <c r="B19" i="4"/>
  <c r="A19" i="4"/>
  <c r="E19" i="4" s="1"/>
  <c r="I18" i="4"/>
  <c r="H18" i="4"/>
  <c r="G18" i="4"/>
  <c r="F18" i="4"/>
  <c r="C18" i="4"/>
  <c r="B18" i="4"/>
  <c r="A18" i="4"/>
  <c r="E18" i="4" s="1"/>
  <c r="I17" i="4"/>
  <c r="H17" i="4"/>
  <c r="G17" i="4"/>
  <c r="F17" i="4"/>
  <c r="E17" i="4"/>
  <c r="D17" i="4"/>
  <c r="C17" i="4"/>
  <c r="B17" i="4"/>
  <c r="A17" i="4"/>
  <c r="C16" i="4"/>
  <c r="B16" i="4"/>
  <c r="A16" i="4"/>
  <c r="H16" i="4" s="1"/>
  <c r="I15" i="4"/>
  <c r="C15" i="4"/>
  <c r="B15" i="4"/>
  <c r="A15" i="4"/>
  <c r="E15" i="4" s="1"/>
  <c r="G14" i="4"/>
  <c r="C14" i="4"/>
  <c r="B14" i="4"/>
  <c r="A14" i="4"/>
  <c r="E14" i="4" s="1"/>
  <c r="G13" i="4"/>
  <c r="E13" i="4"/>
  <c r="D13" i="4"/>
  <c r="F13" i="4" s="1"/>
  <c r="C13" i="4"/>
  <c r="B13" i="4"/>
  <c r="A13" i="4"/>
  <c r="C12" i="4"/>
  <c r="B12" i="4"/>
  <c r="A12" i="4"/>
  <c r="C11" i="4"/>
  <c r="B11" i="4"/>
  <c r="A11" i="4"/>
  <c r="E11" i="4" s="1"/>
  <c r="G10" i="4"/>
  <c r="C10" i="4"/>
  <c r="B10" i="4"/>
  <c r="A10" i="4"/>
  <c r="E10" i="4" s="1"/>
  <c r="G9" i="4"/>
  <c r="E9" i="4"/>
  <c r="D9" i="4"/>
  <c r="F9" i="4" s="1"/>
  <c r="C9" i="4"/>
  <c r="B9" i="4"/>
  <c r="A9" i="4"/>
  <c r="C8" i="4"/>
  <c r="B8" i="4"/>
  <c r="A8" i="4"/>
  <c r="C7" i="4"/>
  <c r="B7" i="4"/>
  <c r="A7" i="4"/>
  <c r="E7" i="4" s="1"/>
  <c r="G6" i="4"/>
  <c r="C6" i="4"/>
  <c r="B6" i="4"/>
  <c r="A6" i="4"/>
  <c r="E6" i="4" s="1"/>
  <c r="G5" i="4"/>
  <c r="E5" i="4"/>
  <c r="D5" i="4"/>
  <c r="F5" i="4" s="1"/>
  <c r="C5" i="4"/>
  <c r="B5" i="4"/>
  <c r="A5" i="4"/>
  <c r="C4" i="4"/>
  <c r="B4" i="4"/>
  <c r="A4" i="4"/>
  <c r="G4" i="4" s="1"/>
  <c r="C3" i="4"/>
  <c r="B3" i="4"/>
  <c r="A3" i="4"/>
  <c r="E3" i="4" s="1"/>
  <c r="G84" i="3"/>
  <c r="E84" i="3"/>
  <c r="H9" i="4" l="1"/>
  <c r="I9" i="4"/>
  <c r="I13" i="4"/>
  <c r="H13" i="4"/>
  <c r="H5" i="4"/>
  <c r="I5" i="4"/>
  <c r="D8" i="4"/>
  <c r="F8" i="4" s="1"/>
  <c r="D28" i="4"/>
  <c r="F24" i="4"/>
  <c r="F28" i="4"/>
  <c r="D3" i="4"/>
  <c r="F3" i="4" s="1"/>
  <c r="G8" i="4"/>
  <c r="G24" i="4"/>
  <c r="F15" i="4"/>
  <c r="I16" i="4"/>
  <c r="F19" i="4"/>
  <c r="I20" i="4"/>
  <c r="F23" i="4"/>
  <c r="I24" i="4"/>
  <c r="F27" i="4"/>
  <c r="I28" i="4"/>
  <c r="F31" i="4"/>
  <c r="I32" i="4"/>
  <c r="D12" i="4"/>
  <c r="F12" i="4" s="1"/>
  <c r="D20" i="4"/>
  <c r="D24" i="4"/>
  <c r="D7" i="4"/>
  <c r="F7" i="4" s="1"/>
  <c r="D11" i="4"/>
  <c r="F11" i="4" s="1"/>
  <c r="D15" i="4"/>
  <c r="D19" i="4"/>
  <c r="D23" i="4"/>
  <c r="G28" i="4"/>
  <c r="G3" i="4"/>
  <c r="D6" i="4"/>
  <c r="F6" i="4" s="1"/>
  <c r="G7" i="4"/>
  <c r="D10" i="4"/>
  <c r="F10" i="4" s="1"/>
  <c r="G11" i="4"/>
  <c r="D14" i="4"/>
  <c r="F14" i="4" s="1"/>
  <c r="G15" i="4"/>
  <c r="D18" i="4"/>
  <c r="G19" i="4"/>
  <c r="D22" i="4"/>
  <c r="G23" i="4"/>
  <c r="D26" i="4"/>
  <c r="G27" i="4"/>
  <c r="D30" i="4"/>
  <c r="G31" i="4"/>
  <c r="D4" i="4"/>
  <c r="F4" i="4" s="1"/>
  <c r="D16" i="4"/>
  <c r="E4" i="4"/>
  <c r="E8" i="4"/>
  <c r="E12" i="4"/>
  <c r="E16" i="4"/>
  <c r="E20" i="4"/>
  <c r="G12" i="4"/>
  <c r="G16" i="4"/>
  <c r="G20" i="4"/>
  <c r="D27" i="4"/>
  <c r="H15" i="4"/>
  <c r="H19" i="4"/>
  <c r="H23" i="4"/>
  <c r="H27" i="4"/>
  <c r="E30" i="4"/>
  <c r="H31" i="4"/>
  <c r="F30" i="4"/>
  <c r="I31" i="4"/>
  <c r="H30" i="4"/>
  <c r="I30" i="4"/>
  <c r="E32" i="4"/>
  <c r="F32" i="4"/>
  <c r="D31" i="4"/>
  <c r="G32" i="4"/>
  <c r="D32" i="4"/>
  <c r="E24" i="4"/>
  <c r="E28" i="4"/>
  <c r="F16" i="4"/>
  <c r="F20" i="4"/>
  <c r="H4" i="4" l="1"/>
  <c r="I4" i="4"/>
  <c r="I12" i="4"/>
  <c r="H12" i="4"/>
  <c r="I3" i="4"/>
  <c r="H3" i="4"/>
  <c r="B10" i="5"/>
  <c r="H8" i="4"/>
  <c r="I8" i="4"/>
  <c r="I11" i="4"/>
  <c r="H11" i="4"/>
  <c r="I7" i="4"/>
  <c r="H7" i="4"/>
  <c r="I6" i="4"/>
  <c r="H6" i="4"/>
  <c r="I14" i="4"/>
  <c r="H14" i="4"/>
  <c r="I10" i="4"/>
  <c r="H10" i="4"/>
  <c r="B9" i="5" l="1"/>
  <c r="D20" i="5"/>
  <c r="D16" i="5"/>
  <c r="D19" i="5"/>
  <c r="D18" i="5"/>
  <c r="B7" i="5"/>
  <c r="D17" i="5"/>
  <c r="H34" i="4"/>
  <c r="B17" i="5" l="1"/>
  <c r="C17" i="5"/>
  <c r="C18" i="5"/>
  <c r="B18" i="5"/>
  <c r="C19" i="5"/>
  <c r="B19" i="5"/>
  <c r="D21" i="5"/>
  <c r="C16" i="5"/>
  <c r="B16" i="5"/>
  <c r="C20" i="5"/>
  <c r="B20" i="5"/>
</calcChain>
</file>

<file path=xl/sharedStrings.xml><?xml version="1.0" encoding="utf-8"?>
<sst xmlns="http://schemas.openxmlformats.org/spreadsheetml/2006/main" count="255" uniqueCount="153">
  <si>
    <t>INVENTARIO E MAGAZZINO</t>
  </si>
  <si>
    <t>SynSphere Italia — Partner Microsoft per le PMI italiane</t>
  </si>
  <si>
    <t>Cosa fa questo template</t>
  </si>
  <si>
    <t>Tiene sotto controllo le scorte di magazzino: anagrafica articoli, movimenti di carico e scarico, giacenze calcolate, valore del magazzino e alert sugli articoli sotto la scorta minima.</t>
  </si>
  <si>
    <t>Pensato per PMI italiane con un magazzino mono-deposito fino a circa 300 articoli e qualche centinaio di movimenti al mese, prima di passare a un gestionale di magazzino integrato (Business Central, WMS dedicato).</t>
  </si>
  <si>
    <t>Come si usa — ordine dei fogli</t>
  </si>
  <si>
    <t>1.  Anagrafica articoli — codice, descrizione, categoria, fornitore, unita di misura, costo unitario, prezzo di vendita, scorta minima. E' l'elenco master degli articoli.</t>
  </si>
  <si>
    <t>2.  Movimenti — ogni carico (acquisto, reso da cliente, rettifica +) e ogni scarico (vendita, reso a fornitore, rettifica -, scarto) con data, articolo, quantita e causale.</t>
  </si>
  <si>
    <t>3.  Giacenze — per ogni articolo: giacenza calcolata (carichi - scarichi), valore a costo, indicatore sotto-scorta. Calcolata automaticamente dai fogli 1 e 2.</t>
  </si>
  <si>
    <t>4.  Riepilogo — valore totale del magazzino, numero articoli sotto scorta minima, classifica dei primi articoli per valore immobilizzato.</t>
  </si>
  <si>
    <t>Convenzioni grafiche</t>
  </si>
  <si>
    <t>Celle azzurre = input. Celle grigie = calcolate. Righe nere = totali.</t>
  </si>
  <si>
    <t>Articolo sotto scorta minima = sfondo rosso. Articolo con giacenza prossima alla scorta minima = giallo. Indicatori automatici basati sulle formule, nessuna macro.</t>
  </si>
  <si>
    <t>Regole d'oro per dati corretti</t>
  </si>
  <si>
    <t>Usa SEMPRE lo stesso codice articolo nei tre fogli: l'anagrafica e' il riferimento, i movimenti e le giacenze lo richiamano. Un codice scritto in modo diverso falsa la giacenza.</t>
  </si>
  <si>
    <t>Registra i movimenti il giorno stesso: una bolla di carico non inserita rende la giacenza piu bassa del reale; uno scarico mancato la rende piu alta.</t>
  </si>
  <si>
    <t>Le rettifiche (inventario fisico, scarti, ammanchi) vanno registrate come movimenti con causale dedicata, non sovrascrivendo le giacenze.</t>
  </si>
  <si>
    <t>Quando passare a un gestionale di magazzino</t>
  </si>
  <si>
    <t>Microsoft Dynamics 365 Business Central gestisce magazzino, lotti e numeri di serie, ubicazioni, riordino automatico sotto scorta, valorizzazione (FIFO/medio/standard) e integrazione con ciclo attivo e passivo: il salto naturale per PMI italiane gia su Microsoft 365.</t>
  </si>
  <si>
    <t>Per la sola raccolta dati a magazzino (carichi e scarichi da palmare o smartphone con codice a barre) senza cambiare subito gestionale, valuta una app Power Apps collegata a questo foglio o a una lista SharePoint.</t>
  </si>
  <si>
    <t>Domande</t>
  </si>
  <si>
    <t>Assessment magazzino e roadmap verso un gestionale integrato: https://www.synsphere.it/contattaci</t>
  </si>
  <si>
    <t>ANAGRAFICA ARTICOLI — ELENCO MASTER DEL MAGAZZINO</t>
  </si>
  <si>
    <t>Codice</t>
  </si>
  <si>
    <t>Descrizione</t>
  </si>
  <si>
    <t>Categoria</t>
  </si>
  <si>
    <t>Fornitore</t>
  </si>
  <si>
    <t>U.M.</t>
  </si>
  <si>
    <t>Costo unitario (€)</t>
  </si>
  <si>
    <t>Prezzo vendita (€)</t>
  </si>
  <si>
    <t>Scorta minima</t>
  </si>
  <si>
    <t>Note</t>
  </si>
  <si>
    <t>ART-001</t>
  </si>
  <si>
    <t>Vite testa esagonale M8x40 zincata</t>
  </si>
  <si>
    <t>Materie prime</t>
  </si>
  <si>
    <t>Ferramenta Industriale SRL</t>
  </si>
  <si>
    <t>PZ</t>
  </si>
  <si>
    <t>Cassetta da 200 pz</t>
  </si>
  <si>
    <t>ART-002</t>
  </si>
  <si>
    <t>Lamiera acciaio S235 2mm 1x2m</t>
  </si>
  <si>
    <t>Acciaierie Lombarde SpA</t>
  </si>
  <si>
    <t>ART-003</t>
  </si>
  <si>
    <t>Cuscinetto a sfera 6204-2RS</t>
  </si>
  <si>
    <t>Ricambi</t>
  </si>
  <si>
    <t>Cuscinetti Tecnici SRL</t>
  </si>
  <si>
    <t>ART-004</t>
  </si>
  <si>
    <t>Motore elettrico trifase 1.5 kW</t>
  </si>
  <si>
    <t>Semilavorati</t>
  </si>
  <si>
    <t>Elettromeccanica Po SRL</t>
  </si>
  <si>
    <t>Lead time 3 settimane</t>
  </si>
  <si>
    <t>ART-005</t>
  </si>
  <si>
    <t>Cavo unipolare FS17 2.5mmq blu</t>
  </si>
  <si>
    <t>Elettroforniture Veneto SpA</t>
  </si>
  <si>
    <t>MT</t>
  </si>
  <si>
    <t>Bobina da 100 m</t>
  </si>
  <si>
    <t>ART-006</t>
  </si>
  <si>
    <t>Quadro elettrico assemblato QE-12</t>
  </si>
  <si>
    <t>Prodotti finiti</t>
  </si>
  <si>
    <t>Produzione interna</t>
  </si>
  <si>
    <t>ART-007</t>
  </si>
  <si>
    <t>Guarnizione OR NBR 30x3mm</t>
  </si>
  <si>
    <t>ART-008</t>
  </si>
  <si>
    <t>Olio idraulico ISO VG 46</t>
  </si>
  <si>
    <t>Materiale di consumo</t>
  </si>
  <si>
    <t>Lubrificanti Industriali SRL</t>
  </si>
  <si>
    <t>LT</t>
  </si>
  <si>
    <t>Fusto da 20 LT</t>
  </si>
  <si>
    <t>ART-009</t>
  </si>
  <si>
    <t>Scatola cartone doppia onda 60x40x40</t>
  </si>
  <si>
    <t>Imballaggi</t>
  </si>
  <si>
    <t>Imballaggi Nord SRL</t>
  </si>
  <si>
    <t>Solo uso interno</t>
  </si>
  <si>
    <t>ART-010</t>
  </si>
  <si>
    <t>Pannello laminato bianco 18mm 2.8x2.07m</t>
  </si>
  <si>
    <t>Legnami Brianza SRL</t>
  </si>
  <si>
    <t>ART-011</t>
  </si>
  <si>
    <t>Profilo alluminio 40x40 cava 8</t>
  </si>
  <si>
    <t>Estrusi Alluminio SpA</t>
  </si>
  <si>
    <t>Barra da 6 m</t>
  </si>
  <si>
    <t>ART-012</t>
  </si>
  <si>
    <t>Kit ferramenta montaggio scaffale</t>
  </si>
  <si>
    <t>CF</t>
  </si>
  <si>
    <t>MOVIMENTI — CARICHI E SCARICHI DI MAGAZZINO</t>
  </si>
  <si>
    <t>Data</t>
  </si>
  <si>
    <t>Codice articolo</t>
  </si>
  <si>
    <t>Tipo</t>
  </si>
  <si>
    <t>Quantità</t>
  </si>
  <si>
    <t>Causale</t>
  </si>
  <si>
    <t>Riferimento doc.</t>
  </si>
  <si>
    <t>2026-05-04</t>
  </si>
  <si>
    <t>Carico</t>
  </si>
  <si>
    <t>Acquisto fornitore</t>
  </si>
  <si>
    <t>DDT-2026-0188</t>
  </si>
  <si>
    <t>2026-05-05</t>
  </si>
  <si>
    <t>DDT-2026-0189</t>
  </si>
  <si>
    <t>2026-05-06</t>
  </si>
  <si>
    <t>DDT-2026-0191</t>
  </si>
  <si>
    <t>2026-05-07</t>
  </si>
  <si>
    <t>Scarico</t>
  </si>
  <si>
    <t>Produzione (versamento)</t>
  </si>
  <si>
    <t>OP-2026-0421</t>
  </si>
  <si>
    <t>2026-05-08</t>
  </si>
  <si>
    <t>Vendita cliente</t>
  </si>
  <si>
    <t>FT-2026-0142</t>
  </si>
  <si>
    <t>2026-05-11</t>
  </si>
  <si>
    <t>FT-2026-0144</t>
  </si>
  <si>
    <t>2026-05-12</t>
  </si>
  <si>
    <t>DDT-2026-0195</t>
  </si>
  <si>
    <t>2026-05-13</t>
  </si>
  <si>
    <t>DDT-2026-0197</t>
  </si>
  <si>
    <t>Consumo interno</t>
  </si>
  <si>
    <t>RIC-2026-0033</t>
  </si>
  <si>
    <t>2026-05-14</t>
  </si>
  <si>
    <t>OP-2026-0425</t>
  </si>
  <si>
    <t>2026-05-15</t>
  </si>
  <si>
    <t>FT-2026-0146</t>
  </si>
  <si>
    <t>DDT-2026-0201</t>
  </si>
  <si>
    <t>2026-05-18</t>
  </si>
  <si>
    <t>OP-2026-0429</t>
  </si>
  <si>
    <t>DDT-2026-0204</t>
  </si>
  <si>
    <t>2026-05-19</t>
  </si>
  <si>
    <t>MAN-2026-0017</t>
  </si>
  <si>
    <t>OP-2026-0431</t>
  </si>
  <si>
    <t>2026-05-20</t>
  </si>
  <si>
    <t>Scarto / non conforme</t>
  </si>
  <si>
    <t>NC-2026-0009</t>
  </si>
  <si>
    <t>FT-2026-0149</t>
  </si>
  <si>
    <t>2026-05-21</t>
  </si>
  <si>
    <t>FT-2026-0151</t>
  </si>
  <si>
    <t>TOTALI</t>
  </si>
  <si>
    <t>Carichi:</t>
  </si>
  <si>
    <t>Scarichi:</t>
  </si>
  <si>
    <t>GIACENZE — SITUAZIONE CALCOLATA DEL MAGAZZINO</t>
  </si>
  <si>
    <t>Carichi</t>
  </si>
  <si>
    <t>Scarichi</t>
  </si>
  <si>
    <t>Giacenza</t>
  </si>
  <si>
    <t>Costo unit. (€)</t>
  </si>
  <si>
    <t>Valore a costo (€)</t>
  </si>
  <si>
    <t>Sotto scorta</t>
  </si>
  <si>
    <t>TOTALE MAGAZZINO</t>
  </si>
  <si>
    <t>RIEPILOGO MAGAZZINO</t>
  </si>
  <si>
    <t>Aggiornato al:</t>
  </si>
  <si>
    <t>INDICATORI DI MAGAZZINO</t>
  </si>
  <si>
    <t>Valore totale del magazzino a costo</t>
  </si>
  <si>
    <t>Numero articoli a catalogo</t>
  </si>
  <si>
    <t>Articoli sotto la scorta minima</t>
  </si>
  <si>
    <t>Articoli con giacenza esaurita (= 0)</t>
  </si>
  <si>
    <t>Movimenti totali registrati</t>
  </si>
  <si>
    <t>TOP ARTICOLI PER VALORE IMMOBILIZZATO</t>
  </si>
  <si>
    <t>#</t>
  </si>
  <si>
    <t>Descrizione articolo</t>
  </si>
  <si>
    <t>Σ TOP 5</t>
  </si>
  <si>
    <t>Nota: la classifica usa LARGE + INDEX/MATCH sul valore a costo. In caso di articoli con valore identico puo ripetere la stessa descrizione: differenzia leggermente i costi o consulta direttamente il foglio Giacenze ordinato per valore.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</si>
</sst>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yyyy\-mm\-dd"/>
  </numFmts>
  <fonts count="13"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sz val="10"/>
      <color rgb="FF666666"/>
      <name val="Calibri"/>
    </font>
    <font>
      <b/>
      <sz val="10"/>
      <color rgb="FF666666"/>
      <name val="Calibri"/>
    </font>
    <font>
      <b/>
      <sz val="10"/>
      <color rgb="FF212529"/>
      <name val="Calibri"/>
    </font>
    <font>
      <b/>
      <sz val="12"/>
      <color rgb="FF0177FF"/>
      <name val="Calibri"/>
    </font>
    <font>
      <sz val="9"/>
      <color rgb="FF888888"/>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7">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3" fontId="6" fillId="5" borderId="1" xfId="0" applyNumberFormat="1" applyFont="1" applyFill="1" applyBorder="1" applyAlignment="1">
      <alignment horizontal="right" vertical="center"/>
    </xf>
    <xf numFmtId="0" fontId="8" fillId="6" borderId="1" xfId="0" applyFont="1" applyFill="1" applyBorder="1" applyAlignment="1">
      <alignment horizontal="left" vertical="center"/>
    </xf>
    <xf numFmtId="3" fontId="8" fillId="6" borderId="1" xfId="0" applyNumberFormat="1" applyFont="1" applyFill="1" applyBorder="1" applyAlignment="1">
      <alignment horizontal="center" vertical="center"/>
    </xf>
    <xf numFmtId="3" fontId="9" fillId="6"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xf>
    <xf numFmtId="0" fontId="9" fillId="6" borderId="1" xfId="0" applyFont="1" applyFill="1" applyBorder="1" applyAlignment="1">
      <alignment horizontal="center" vertical="center"/>
    </xf>
    <xf numFmtId="164" fontId="6" fillId="5" borderId="1" xfId="0" applyNumberFormat="1" applyFont="1" applyFill="1" applyBorder="1" applyAlignment="1">
      <alignment horizontal="right" vertical="center"/>
    </xf>
    <xf numFmtId="0" fontId="10" fillId="6" borderId="1" xfId="0" applyFont="1" applyFill="1" applyBorder="1" applyAlignment="1">
      <alignment horizontal="left" vertical="center" wrapText="1"/>
    </xf>
    <xf numFmtId="165" fontId="8" fillId="6" borderId="1" xfId="0" applyNumberFormat="1" applyFont="1" applyFill="1" applyBorder="1" applyAlignment="1">
      <alignment horizontal="right" vertical="center"/>
    </xf>
    <xf numFmtId="0" fontId="11" fillId="0" borderId="0" xfId="0" applyFont="1"/>
    <xf numFmtId="164" fontId="8"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xf numFmtId="0" fontId="12" fillId="0" borderId="0" xfId="0" applyFont="1" applyAlignment="1">
      <alignment vertical="top" wrapText="1"/>
    </xf>
  </cellXfs>
  <cellStyles count="1">
    <cellStyle name="Normal" xfId="0" builtinId="0"/>
  </cellStyles>
  <dxfs count="5">
    <dxf>
      <fill>
        <patternFill patternType="solid">
          <fgColor rgb="FFFFE0E0"/>
          <bgColor rgb="FFFFE0E0"/>
        </patternFill>
      </fill>
    </dxf>
    <dxf>
      <fill>
        <patternFill patternType="solid">
          <fgColor rgb="FFFFF7C2"/>
          <bgColor rgb="FFFFF7C2"/>
        </patternFill>
      </fill>
    </dxf>
    <dxf>
      <fill>
        <patternFill patternType="solid">
          <fgColor rgb="FFFFE0E0"/>
          <bgColor rgb="FFFFE0E0"/>
        </patternFill>
      </fill>
    </dxf>
    <dxf>
      <fill>
        <patternFill patternType="solid">
          <fgColor rgb="FFFFE0E0"/>
          <bgColor rgb="FFFFE0E0"/>
        </patternFill>
      </fill>
    </dxf>
    <dxf>
      <fill>
        <patternFill patternType="solid">
          <fgColor rgb="FFDEFFE3"/>
          <bgColor rgb="FFDEFFE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workbookViewId="0">
      <selection sqref="A1:B1"/>
    </sheetView>
  </sheetViews>
  <sheetFormatPr defaultRowHeight="15" x14ac:dyDescent="0.25"/>
  <cols>
    <col min="1" max="1" width="4" customWidth="1"/>
    <col min="2" max="2" width="92" customWidth="1"/>
  </cols>
  <sheetData>
    <row r="1" spans="1:2" ht="26.25" x14ac:dyDescent="0.25">
      <c r="A1" s="24" t="s">
        <v>0</v>
      </c>
      <c r="B1" s="22"/>
    </row>
    <row r="2" spans="1:2" x14ac:dyDescent="0.25">
      <c r="A2" s="23" t="s">
        <v>1</v>
      </c>
      <c r="B2" s="22"/>
    </row>
    <row r="4" spans="1:2" ht="17.25" x14ac:dyDescent="0.25">
      <c r="A4" s="21" t="s">
        <v>2</v>
      </c>
      <c r="B4" s="22"/>
    </row>
    <row r="5" spans="1:2" ht="30" x14ac:dyDescent="0.25">
      <c r="B5" s="1" t="s">
        <v>3</v>
      </c>
    </row>
    <row r="6" spans="1:2" ht="45" x14ac:dyDescent="0.25">
      <c r="B6" s="1" t="s">
        <v>4</v>
      </c>
    </row>
    <row r="8" spans="1:2" ht="17.25" x14ac:dyDescent="0.25">
      <c r="A8" s="21" t="s">
        <v>5</v>
      </c>
      <c r="B8" s="22"/>
    </row>
    <row r="9" spans="1:2" ht="30" x14ac:dyDescent="0.25">
      <c r="B9" s="1" t="s">
        <v>6</v>
      </c>
    </row>
    <row r="10" spans="1:2" ht="30" x14ac:dyDescent="0.25">
      <c r="B10" s="1" t="s">
        <v>7</v>
      </c>
    </row>
    <row r="11" spans="1:2" ht="30" x14ac:dyDescent="0.25">
      <c r="B11" s="1" t="s">
        <v>8</v>
      </c>
    </row>
    <row r="12" spans="1:2" ht="30" x14ac:dyDescent="0.25">
      <c r="B12" s="1" t="s">
        <v>9</v>
      </c>
    </row>
    <row r="14" spans="1:2" ht="17.25" x14ac:dyDescent="0.25">
      <c r="A14" s="21" t="s">
        <v>10</v>
      </c>
      <c r="B14" s="22"/>
    </row>
    <row r="15" spans="1:2" x14ac:dyDescent="0.25">
      <c r="B15" s="1" t="s">
        <v>11</v>
      </c>
    </row>
    <row r="16" spans="1:2" ht="30" x14ac:dyDescent="0.25">
      <c r="B16" s="1" t="s">
        <v>12</v>
      </c>
    </row>
    <row r="18" spans="1:2" ht="17.25" x14ac:dyDescent="0.25">
      <c r="A18" s="21" t="s">
        <v>13</v>
      </c>
      <c r="B18" s="22"/>
    </row>
    <row r="19" spans="1:2" ht="30" x14ac:dyDescent="0.25">
      <c r="B19" s="1" t="s">
        <v>14</v>
      </c>
    </row>
    <row r="20" spans="1:2" ht="30" x14ac:dyDescent="0.25">
      <c r="B20" s="1" t="s">
        <v>15</v>
      </c>
    </row>
    <row r="21" spans="1:2" ht="30" x14ac:dyDescent="0.25">
      <c r="B21" s="1" t="s">
        <v>16</v>
      </c>
    </row>
    <row r="23" spans="1:2" ht="17.25" x14ac:dyDescent="0.25">
      <c r="A23" s="21" t="s">
        <v>17</v>
      </c>
      <c r="B23" s="22"/>
    </row>
    <row r="24" spans="1:2" ht="45" x14ac:dyDescent="0.25">
      <c r="B24" s="1" t="s">
        <v>18</v>
      </c>
    </row>
    <row r="25" spans="1:2" ht="45" x14ac:dyDescent="0.25">
      <c r="B25" s="1" t="s">
        <v>19</v>
      </c>
    </row>
    <row r="27" spans="1:2" ht="17.25" x14ac:dyDescent="0.25">
      <c r="A27" s="21" t="s">
        <v>20</v>
      </c>
      <c r="B27" s="22"/>
    </row>
    <row r="28" spans="1:2" ht="30" x14ac:dyDescent="0.25">
      <c r="B28" s="1" t="s">
        <v>21</v>
      </c>
    </row>
  </sheetData>
  <mergeCells count="8">
    <mergeCell ref="A27:B27"/>
    <mergeCell ref="A8:B8"/>
    <mergeCell ref="A4:B4"/>
    <mergeCell ref="A2:B2"/>
    <mergeCell ref="A14:B14"/>
    <mergeCell ref="A1:B1"/>
    <mergeCell ref="A23:B23"/>
    <mergeCell ref="A18:B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workbookViewId="0">
      <selection sqref="A1:I1"/>
    </sheetView>
  </sheetViews>
  <sheetFormatPr defaultRowHeight="15" x14ac:dyDescent="0.25"/>
  <cols>
    <col min="1" max="1" width="14" customWidth="1"/>
    <col min="2" max="2" width="34" customWidth="1"/>
    <col min="3" max="3" width="18" customWidth="1"/>
    <col min="4" max="4" width="24" customWidth="1"/>
    <col min="5" max="5" width="12" customWidth="1"/>
    <col min="6" max="7" width="16" customWidth="1"/>
    <col min="8" max="8" width="14" customWidth="1"/>
    <col min="9" max="9" width="26" customWidth="1"/>
  </cols>
  <sheetData>
    <row r="1" spans="1:9" ht="32.1" customHeight="1" x14ac:dyDescent="0.25">
      <c r="A1" s="25" t="s">
        <v>22</v>
      </c>
      <c r="B1" s="22"/>
      <c r="C1" s="22"/>
      <c r="D1" s="22"/>
      <c r="E1" s="22"/>
      <c r="F1" s="22"/>
      <c r="G1" s="22"/>
      <c r="H1" s="22"/>
      <c r="I1" s="22"/>
    </row>
    <row r="2" spans="1:9" ht="27.95" customHeight="1" x14ac:dyDescent="0.25">
      <c r="A2" s="2" t="s">
        <v>23</v>
      </c>
      <c r="B2" s="2" t="s">
        <v>24</v>
      </c>
      <c r="C2" s="2" t="s">
        <v>25</v>
      </c>
      <c r="D2" s="2" t="s">
        <v>26</v>
      </c>
      <c r="E2" s="2" t="s">
        <v>27</v>
      </c>
      <c r="F2" s="2" t="s">
        <v>28</v>
      </c>
      <c r="G2" s="2" t="s">
        <v>29</v>
      </c>
      <c r="H2" s="2" t="s">
        <v>30</v>
      </c>
      <c r="I2" s="2" t="s">
        <v>31</v>
      </c>
    </row>
    <row r="3" spans="1:9" ht="21.95" customHeight="1" x14ac:dyDescent="0.25">
      <c r="A3" s="3" t="s">
        <v>32</v>
      </c>
      <c r="B3" s="3" t="s">
        <v>33</v>
      </c>
      <c r="C3" s="3" t="s">
        <v>34</v>
      </c>
      <c r="D3" s="3" t="s">
        <v>35</v>
      </c>
      <c r="E3" s="3" t="s">
        <v>36</v>
      </c>
      <c r="F3" s="4">
        <v>0.08</v>
      </c>
      <c r="G3" s="4">
        <v>0.25</v>
      </c>
      <c r="H3" s="5">
        <v>2000</v>
      </c>
      <c r="I3" s="3" t="s">
        <v>37</v>
      </c>
    </row>
    <row r="4" spans="1:9" ht="21.95" customHeight="1" x14ac:dyDescent="0.25">
      <c r="A4" s="3" t="s">
        <v>38</v>
      </c>
      <c r="B4" s="3" t="s">
        <v>39</v>
      </c>
      <c r="C4" s="3" t="s">
        <v>34</v>
      </c>
      <c r="D4" s="3" t="s">
        <v>40</v>
      </c>
      <c r="E4" s="3" t="s">
        <v>36</v>
      </c>
      <c r="F4" s="4">
        <v>38.5</v>
      </c>
      <c r="G4" s="4">
        <v>72</v>
      </c>
      <c r="H4" s="5">
        <v>25</v>
      </c>
      <c r="I4" s="3"/>
    </row>
    <row r="5" spans="1:9" ht="21.95" customHeight="1" x14ac:dyDescent="0.25">
      <c r="A5" s="3" t="s">
        <v>41</v>
      </c>
      <c r="B5" s="3" t="s">
        <v>42</v>
      </c>
      <c r="C5" s="3" t="s">
        <v>43</v>
      </c>
      <c r="D5" s="3" t="s">
        <v>44</v>
      </c>
      <c r="E5" s="3" t="s">
        <v>36</v>
      </c>
      <c r="F5" s="4">
        <v>3.2</v>
      </c>
      <c r="G5" s="4">
        <v>9.5</v>
      </c>
      <c r="H5" s="5">
        <v>60</v>
      </c>
      <c r="I5" s="3"/>
    </row>
    <row r="6" spans="1:9" ht="21.95" customHeight="1" x14ac:dyDescent="0.25">
      <c r="A6" s="3" t="s">
        <v>45</v>
      </c>
      <c r="B6" s="3" t="s">
        <v>46</v>
      </c>
      <c r="C6" s="3" t="s">
        <v>47</v>
      </c>
      <c r="D6" s="3" t="s">
        <v>48</v>
      </c>
      <c r="E6" s="3" t="s">
        <v>36</v>
      </c>
      <c r="F6" s="4">
        <v>145</v>
      </c>
      <c r="G6" s="4">
        <v>290</v>
      </c>
      <c r="H6" s="5">
        <v>8</v>
      </c>
      <c r="I6" s="3" t="s">
        <v>49</v>
      </c>
    </row>
    <row r="7" spans="1:9" ht="21.95" customHeight="1" x14ac:dyDescent="0.25">
      <c r="A7" s="3" t="s">
        <v>50</v>
      </c>
      <c r="B7" s="3" t="s">
        <v>51</v>
      </c>
      <c r="C7" s="3" t="s">
        <v>34</v>
      </c>
      <c r="D7" s="3" t="s">
        <v>52</v>
      </c>
      <c r="E7" s="3" t="s">
        <v>53</v>
      </c>
      <c r="F7" s="4">
        <v>0.42</v>
      </c>
      <c r="G7" s="4">
        <v>0.95</v>
      </c>
      <c r="H7" s="5">
        <v>400</v>
      </c>
      <c r="I7" s="3" t="s">
        <v>54</v>
      </c>
    </row>
    <row r="8" spans="1:9" ht="21.95" customHeight="1" x14ac:dyDescent="0.25">
      <c r="A8" s="3" t="s">
        <v>55</v>
      </c>
      <c r="B8" s="3" t="s">
        <v>56</v>
      </c>
      <c r="C8" s="3" t="s">
        <v>57</v>
      </c>
      <c r="D8" s="3" t="s">
        <v>58</v>
      </c>
      <c r="E8" s="3" t="s">
        <v>36</v>
      </c>
      <c r="F8" s="4">
        <v>420</v>
      </c>
      <c r="G8" s="4">
        <v>850</v>
      </c>
      <c r="H8" s="5">
        <v>4</v>
      </c>
      <c r="I8" s="3"/>
    </row>
    <row r="9" spans="1:9" ht="21.95" customHeight="1" x14ac:dyDescent="0.25">
      <c r="A9" s="3" t="s">
        <v>59</v>
      </c>
      <c r="B9" s="3" t="s">
        <v>60</v>
      </c>
      <c r="C9" s="3" t="s">
        <v>43</v>
      </c>
      <c r="D9" s="3" t="s">
        <v>44</v>
      </c>
      <c r="E9" s="3" t="s">
        <v>36</v>
      </c>
      <c r="F9" s="4">
        <v>0.35</v>
      </c>
      <c r="G9" s="4">
        <v>1.2</v>
      </c>
      <c r="H9" s="5">
        <v>300</v>
      </c>
      <c r="I9" s="3"/>
    </row>
    <row r="10" spans="1:9" ht="21.95" customHeight="1" x14ac:dyDescent="0.25">
      <c r="A10" s="3" t="s">
        <v>61</v>
      </c>
      <c r="B10" s="3" t="s">
        <v>62</v>
      </c>
      <c r="C10" s="3" t="s">
        <v>63</v>
      </c>
      <c r="D10" s="3" t="s">
        <v>64</v>
      </c>
      <c r="E10" s="3" t="s">
        <v>65</v>
      </c>
      <c r="F10" s="4">
        <v>4.0999999999999996</v>
      </c>
      <c r="G10" s="4">
        <v>8.5</v>
      </c>
      <c r="H10" s="5">
        <v>80</v>
      </c>
      <c r="I10" s="3" t="s">
        <v>66</v>
      </c>
    </row>
    <row r="11" spans="1:9" ht="21.95" customHeight="1" x14ac:dyDescent="0.25">
      <c r="A11" s="3" t="s">
        <v>67</v>
      </c>
      <c r="B11" s="3" t="s">
        <v>68</v>
      </c>
      <c r="C11" s="3" t="s">
        <v>69</v>
      </c>
      <c r="D11" s="3" t="s">
        <v>70</v>
      </c>
      <c r="E11" s="3" t="s">
        <v>36</v>
      </c>
      <c r="F11" s="4">
        <v>1.1499999999999999</v>
      </c>
      <c r="G11" s="4">
        <v>0</v>
      </c>
      <c r="H11" s="5">
        <v>250</v>
      </c>
      <c r="I11" s="3" t="s">
        <v>71</v>
      </c>
    </row>
    <row r="12" spans="1:9" ht="21.95" customHeight="1" x14ac:dyDescent="0.25">
      <c r="A12" s="3" t="s">
        <v>72</v>
      </c>
      <c r="B12" s="3" t="s">
        <v>73</v>
      </c>
      <c r="C12" s="3" t="s">
        <v>34</v>
      </c>
      <c r="D12" s="3" t="s">
        <v>74</v>
      </c>
      <c r="E12" s="3" t="s">
        <v>36</v>
      </c>
      <c r="F12" s="4">
        <v>52</v>
      </c>
      <c r="G12" s="4">
        <v>98</v>
      </c>
      <c r="H12" s="5">
        <v>15</v>
      </c>
      <c r="I12" s="3"/>
    </row>
    <row r="13" spans="1:9" ht="21.95" customHeight="1" x14ac:dyDescent="0.25">
      <c r="A13" s="3" t="s">
        <v>75</v>
      </c>
      <c r="B13" s="3" t="s">
        <v>76</v>
      </c>
      <c r="C13" s="3" t="s">
        <v>47</v>
      </c>
      <c r="D13" s="3" t="s">
        <v>77</v>
      </c>
      <c r="E13" s="3" t="s">
        <v>53</v>
      </c>
      <c r="F13" s="4">
        <v>6.8</v>
      </c>
      <c r="G13" s="4">
        <v>14.5</v>
      </c>
      <c r="H13" s="5">
        <v>120</v>
      </c>
      <c r="I13" s="3" t="s">
        <v>78</v>
      </c>
    </row>
    <row r="14" spans="1:9" ht="21.95" customHeight="1" x14ac:dyDescent="0.25">
      <c r="A14" s="3" t="s">
        <v>79</v>
      </c>
      <c r="B14" s="3" t="s">
        <v>80</v>
      </c>
      <c r="C14" s="3" t="s">
        <v>57</v>
      </c>
      <c r="D14" s="3" t="s">
        <v>58</v>
      </c>
      <c r="E14" s="3" t="s">
        <v>81</v>
      </c>
      <c r="F14" s="4">
        <v>8.4</v>
      </c>
      <c r="G14" s="4">
        <v>19.899999999999999</v>
      </c>
      <c r="H14" s="5">
        <v>30</v>
      </c>
      <c r="I14" s="3"/>
    </row>
    <row r="15" spans="1:9" ht="21.95" customHeight="1" x14ac:dyDescent="0.25">
      <c r="A15" s="3"/>
      <c r="B15" s="3"/>
      <c r="C15" s="3"/>
      <c r="D15" s="3"/>
      <c r="E15" s="3"/>
      <c r="F15" s="4"/>
      <c r="G15" s="4"/>
      <c r="H15" s="5"/>
      <c r="I15" s="3"/>
    </row>
    <row r="16" spans="1:9" ht="21.95" customHeight="1" x14ac:dyDescent="0.25">
      <c r="A16" s="3"/>
      <c r="B16" s="3"/>
      <c r="C16" s="3"/>
      <c r="D16" s="3"/>
      <c r="E16" s="3"/>
      <c r="F16" s="4"/>
      <c r="G16" s="4"/>
      <c r="H16" s="5"/>
      <c r="I16" s="3"/>
    </row>
    <row r="17" spans="1:9" ht="21.95" customHeight="1" x14ac:dyDescent="0.25">
      <c r="A17" s="3"/>
      <c r="B17" s="3"/>
      <c r="C17" s="3"/>
      <c r="D17" s="3"/>
      <c r="E17" s="3"/>
      <c r="F17" s="4"/>
      <c r="G17" s="4"/>
      <c r="H17" s="5"/>
      <c r="I17" s="3"/>
    </row>
    <row r="18" spans="1:9" ht="21.95" customHeight="1" x14ac:dyDescent="0.25">
      <c r="A18" s="3"/>
      <c r="B18" s="3"/>
      <c r="C18" s="3"/>
      <c r="D18" s="3"/>
      <c r="E18" s="3"/>
      <c r="F18" s="4"/>
      <c r="G18" s="4"/>
      <c r="H18" s="5"/>
      <c r="I18" s="3"/>
    </row>
    <row r="19" spans="1:9" ht="21.95" customHeight="1" x14ac:dyDescent="0.25">
      <c r="A19" s="3"/>
      <c r="B19" s="3"/>
      <c r="C19" s="3"/>
      <c r="D19" s="3"/>
      <c r="E19" s="3"/>
      <c r="F19" s="4"/>
      <c r="G19" s="4"/>
      <c r="H19" s="5"/>
      <c r="I19" s="3"/>
    </row>
    <row r="20" spans="1:9" ht="21.95" customHeight="1" x14ac:dyDescent="0.25">
      <c r="A20" s="3"/>
      <c r="B20" s="3"/>
      <c r="C20" s="3"/>
      <c r="D20" s="3"/>
      <c r="E20" s="3"/>
      <c r="F20" s="4"/>
      <c r="G20" s="4"/>
      <c r="H20" s="5"/>
      <c r="I20" s="3"/>
    </row>
    <row r="21" spans="1:9" ht="21.95" customHeight="1" x14ac:dyDescent="0.25">
      <c r="A21" s="3"/>
      <c r="B21" s="3"/>
      <c r="C21" s="3"/>
      <c r="D21" s="3"/>
      <c r="E21" s="3"/>
      <c r="F21" s="4"/>
      <c r="G21" s="4"/>
      <c r="H21" s="5"/>
      <c r="I21" s="3"/>
    </row>
    <row r="22" spans="1:9" ht="21.95" customHeight="1" x14ac:dyDescent="0.25">
      <c r="A22" s="3"/>
      <c r="B22" s="3"/>
      <c r="C22" s="3"/>
      <c r="D22" s="3"/>
      <c r="E22" s="3"/>
      <c r="F22" s="4"/>
      <c r="G22" s="4"/>
      <c r="H22" s="5"/>
      <c r="I22" s="3"/>
    </row>
    <row r="23" spans="1:9" ht="21.95" customHeight="1" x14ac:dyDescent="0.25">
      <c r="A23" s="3"/>
      <c r="B23" s="3"/>
      <c r="C23" s="3"/>
      <c r="D23" s="3"/>
      <c r="E23" s="3"/>
      <c r="F23" s="4"/>
      <c r="G23" s="4"/>
      <c r="H23" s="5"/>
      <c r="I23" s="3"/>
    </row>
    <row r="24" spans="1:9" ht="21.95" customHeight="1" x14ac:dyDescent="0.25">
      <c r="A24" s="3"/>
      <c r="B24" s="3"/>
      <c r="C24" s="3"/>
      <c r="D24" s="3"/>
      <c r="E24" s="3"/>
      <c r="F24" s="4"/>
      <c r="G24" s="4"/>
      <c r="H24" s="5"/>
      <c r="I24" s="3"/>
    </row>
    <row r="25" spans="1:9" ht="21.95" customHeight="1" x14ac:dyDescent="0.25">
      <c r="A25" s="3"/>
      <c r="B25" s="3"/>
      <c r="C25" s="3"/>
      <c r="D25" s="3"/>
      <c r="E25" s="3"/>
      <c r="F25" s="4"/>
      <c r="G25" s="4"/>
      <c r="H25" s="5"/>
      <c r="I25" s="3"/>
    </row>
    <row r="26" spans="1:9" ht="21.95" customHeight="1" x14ac:dyDescent="0.25">
      <c r="A26" s="3"/>
      <c r="B26" s="3"/>
      <c r="C26" s="3"/>
      <c r="D26" s="3"/>
      <c r="E26" s="3"/>
      <c r="F26" s="4"/>
      <c r="G26" s="4"/>
      <c r="H26" s="5"/>
      <c r="I26" s="3"/>
    </row>
    <row r="27" spans="1:9" ht="21.95" customHeight="1" x14ac:dyDescent="0.25">
      <c r="A27" s="3"/>
      <c r="B27" s="3"/>
      <c r="C27" s="3"/>
      <c r="D27" s="3"/>
      <c r="E27" s="3"/>
      <c r="F27" s="4"/>
      <c r="G27" s="4"/>
      <c r="H27" s="5"/>
      <c r="I27" s="3"/>
    </row>
    <row r="28" spans="1:9" ht="21.95" customHeight="1" x14ac:dyDescent="0.25">
      <c r="A28" s="3"/>
      <c r="B28" s="3"/>
      <c r="C28" s="3"/>
      <c r="D28" s="3"/>
      <c r="E28" s="3"/>
      <c r="F28" s="4"/>
      <c r="G28" s="4"/>
      <c r="H28" s="5"/>
      <c r="I28" s="3"/>
    </row>
    <row r="29" spans="1:9" ht="21.95" customHeight="1" x14ac:dyDescent="0.25">
      <c r="A29" s="3"/>
      <c r="B29" s="3"/>
      <c r="C29" s="3"/>
      <c r="D29" s="3"/>
      <c r="E29" s="3"/>
      <c r="F29" s="4"/>
      <c r="G29" s="4"/>
      <c r="H29" s="5"/>
      <c r="I29" s="3"/>
    </row>
    <row r="30" spans="1:9" ht="21.95" customHeight="1" x14ac:dyDescent="0.25">
      <c r="A30" s="3"/>
      <c r="B30" s="3"/>
      <c r="C30" s="3"/>
      <c r="D30" s="3"/>
      <c r="E30" s="3"/>
      <c r="F30" s="4"/>
      <c r="G30" s="4"/>
      <c r="H30" s="5"/>
      <c r="I30" s="3"/>
    </row>
    <row r="31" spans="1:9" ht="21.95" customHeight="1" x14ac:dyDescent="0.25">
      <c r="A31" s="3"/>
      <c r="B31" s="3"/>
      <c r="C31" s="3"/>
      <c r="D31" s="3"/>
      <c r="E31" s="3"/>
      <c r="F31" s="4"/>
      <c r="G31" s="4"/>
      <c r="H31" s="5"/>
      <c r="I31" s="3"/>
    </row>
    <row r="32" spans="1:9" ht="21.95" customHeight="1" x14ac:dyDescent="0.25">
      <c r="A32" s="3"/>
      <c r="B32" s="3"/>
      <c r="C32" s="3"/>
      <c r="D32" s="3"/>
      <c r="E32" s="3"/>
      <c r="F32" s="4"/>
      <c r="G32" s="4"/>
      <c r="H32" s="5"/>
      <c r="I32" s="3"/>
    </row>
  </sheetData>
  <mergeCells count="1">
    <mergeCell ref="A1:I1"/>
  </mergeCells>
  <dataValidations count="2">
    <dataValidation type="list" allowBlank="1" sqref="C3 C4 C5 C6 C7 C8 C9 C10 C11 C12 C13 C14 C15 C16 C17 C18 C19 C20 C21 C22 C23 C24 C25 C26 C27 C28 C29 C30 C31 C32" xr:uid="{00000000-0002-0000-0100-000000000000}">
      <formula1>"Materie prime,Semilavorati,Prodotti finiti,Ricambi,Materiale di consumo,Imballaggi"</formula1>
    </dataValidation>
    <dataValidation type="list" allowBlank="1" sqref="E3 E4 E5 E6 E7 E8 E9 E10 E11 E12 E13 E14 E15 E16 E17 E18 E19 E20 E21 E22 E23 E24 E25 E26 E27 E28 E29 E30 E31 E32" xr:uid="{00000000-0002-0000-0100-000001000000}">
      <formula1>"PZ,KG,LT,MT,MQ,CF,SC"</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4"/>
  <sheetViews>
    <sheetView workbookViewId="0">
      <selection sqref="A1:G1"/>
    </sheetView>
  </sheetViews>
  <sheetFormatPr defaultRowHeight="15" x14ac:dyDescent="0.25"/>
  <cols>
    <col min="1" max="1" width="14" customWidth="1"/>
    <col min="2" max="2" width="16" customWidth="1"/>
    <col min="3" max="3" width="34" customWidth="1"/>
    <col min="4" max="5" width="14" customWidth="1"/>
    <col min="6" max="7" width="26" customWidth="1"/>
  </cols>
  <sheetData>
    <row r="1" spans="1:7" ht="32.1" customHeight="1" x14ac:dyDescent="0.25">
      <c r="A1" s="25" t="s">
        <v>82</v>
      </c>
      <c r="B1" s="22"/>
      <c r="C1" s="22"/>
      <c r="D1" s="22"/>
      <c r="E1" s="22"/>
      <c r="F1" s="22"/>
      <c r="G1" s="22"/>
    </row>
    <row r="2" spans="1:7" ht="27.95" customHeight="1" x14ac:dyDescent="0.25">
      <c r="A2" s="2" t="s">
        <v>83</v>
      </c>
      <c r="B2" s="2" t="s">
        <v>84</v>
      </c>
      <c r="C2" s="2" t="s">
        <v>24</v>
      </c>
      <c r="D2" s="2" t="s">
        <v>85</v>
      </c>
      <c r="E2" s="2" t="s">
        <v>86</v>
      </c>
      <c r="F2" s="2" t="s">
        <v>87</v>
      </c>
      <c r="G2" s="2" t="s">
        <v>88</v>
      </c>
    </row>
    <row r="3" spans="1:7" ht="21.95" customHeight="1" x14ac:dyDescent="0.25">
      <c r="A3" s="6" t="s">
        <v>89</v>
      </c>
      <c r="B3" s="3" t="s">
        <v>38</v>
      </c>
      <c r="C3" s="3" t="s">
        <v>39</v>
      </c>
      <c r="D3" s="3" t="s">
        <v>90</v>
      </c>
      <c r="E3" s="5">
        <v>40</v>
      </c>
      <c r="F3" s="3" t="s">
        <v>91</v>
      </c>
      <c r="G3" s="3" t="s">
        <v>92</v>
      </c>
    </row>
    <row r="4" spans="1:7" ht="21.95" customHeight="1" x14ac:dyDescent="0.25">
      <c r="A4" s="6" t="s">
        <v>93</v>
      </c>
      <c r="B4" s="3" t="s">
        <v>50</v>
      </c>
      <c r="C4" s="3" t="s">
        <v>51</v>
      </c>
      <c r="D4" s="3" t="s">
        <v>90</v>
      </c>
      <c r="E4" s="5">
        <v>600</v>
      </c>
      <c r="F4" s="3" t="s">
        <v>91</v>
      </c>
      <c r="G4" s="3" t="s">
        <v>94</v>
      </c>
    </row>
    <row r="5" spans="1:7" ht="21.95" customHeight="1" x14ac:dyDescent="0.25">
      <c r="A5" s="6" t="s">
        <v>95</v>
      </c>
      <c r="B5" s="3" t="s">
        <v>32</v>
      </c>
      <c r="C5" s="3" t="s">
        <v>33</v>
      </c>
      <c r="D5" s="3" t="s">
        <v>90</v>
      </c>
      <c r="E5" s="5">
        <v>4000</v>
      </c>
      <c r="F5" s="3" t="s">
        <v>91</v>
      </c>
      <c r="G5" s="3" t="s">
        <v>96</v>
      </c>
    </row>
    <row r="6" spans="1:7" ht="21.95" customHeight="1" x14ac:dyDescent="0.25">
      <c r="A6" s="6" t="s">
        <v>97</v>
      </c>
      <c r="B6" s="3" t="s">
        <v>38</v>
      </c>
      <c r="C6" s="3" t="s">
        <v>39</v>
      </c>
      <c r="D6" s="3" t="s">
        <v>98</v>
      </c>
      <c r="E6" s="5">
        <v>22</v>
      </c>
      <c r="F6" s="3" t="s">
        <v>99</v>
      </c>
      <c r="G6" s="3" t="s">
        <v>100</v>
      </c>
    </row>
    <row r="7" spans="1:7" ht="21.95" customHeight="1" x14ac:dyDescent="0.25">
      <c r="A7" s="6" t="s">
        <v>101</v>
      </c>
      <c r="B7" s="3" t="s">
        <v>55</v>
      </c>
      <c r="C7" s="3" t="s">
        <v>56</v>
      </c>
      <c r="D7" s="3" t="s">
        <v>90</v>
      </c>
      <c r="E7" s="5">
        <v>6</v>
      </c>
      <c r="F7" s="3" t="s">
        <v>99</v>
      </c>
      <c r="G7" s="3" t="s">
        <v>100</v>
      </c>
    </row>
    <row r="8" spans="1:7" ht="21.95" customHeight="1" x14ac:dyDescent="0.25">
      <c r="A8" s="6" t="s">
        <v>101</v>
      </c>
      <c r="B8" s="3" t="s">
        <v>41</v>
      </c>
      <c r="C8" s="3" t="s">
        <v>42</v>
      </c>
      <c r="D8" s="3" t="s">
        <v>98</v>
      </c>
      <c r="E8" s="5">
        <v>16</v>
      </c>
      <c r="F8" s="3" t="s">
        <v>102</v>
      </c>
      <c r="G8" s="3" t="s">
        <v>103</v>
      </c>
    </row>
    <row r="9" spans="1:7" ht="21.95" customHeight="1" x14ac:dyDescent="0.25">
      <c r="A9" s="6" t="s">
        <v>104</v>
      </c>
      <c r="B9" s="3" t="s">
        <v>55</v>
      </c>
      <c r="C9" s="3" t="s">
        <v>56</v>
      </c>
      <c r="D9" s="3" t="s">
        <v>98</v>
      </c>
      <c r="E9" s="5">
        <v>3</v>
      </c>
      <c r="F9" s="3" t="s">
        <v>102</v>
      </c>
      <c r="G9" s="3" t="s">
        <v>105</v>
      </c>
    </row>
    <row r="10" spans="1:7" ht="21.95" customHeight="1" x14ac:dyDescent="0.25">
      <c r="A10" s="6" t="s">
        <v>106</v>
      </c>
      <c r="B10" s="3" t="s">
        <v>45</v>
      </c>
      <c r="C10" s="3" t="s">
        <v>46</v>
      </c>
      <c r="D10" s="3" t="s">
        <v>90</v>
      </c>
      <c r="E10" s="5">
        <v>10</v>
      </c>
      <c r="F10" s="3" t="s">
        <v>91</v>
      </c>
      <c r="G10" s="3" t="s">
        <v>107</v>
      </c>
    </row>
    <row r="11" spans="1:7" ht="21.95" customHeight="1" x14ac:dyDescent="0.25">
      <c r="A11" s="6" t="s">
        <v>108</v>
      </c>
      <c r="B11" s="3" t="s">
        <v>61</v>
      </c>
      <c r="C11" s="3" t="s">
        <v>62</v>
      </c>
      <c r="D11" s="3" t="s">
        <v>90</v>
      </c>
      <c r="E11" s="5">
        <v>60</v>
      </c>
      <c r="F11" s="3" t="s">
        <v>91</v>
      </c>
      <c r="G11" s="3" t="s">
        <v>109</v>
      </c>
    </row>
    <row r="12" spans="1:7" ht="21.95" customHeight="1" x14ac:dyDescent="0.25">
      <c r="A12" s="6" t="s">
        <v>108</v>
      </c>
      <c r="B12" s="3" t="s">
        <v>59</v>
      </c>
      <c r="C12" s="3" t="s">
        <v>60</v>
      </c>
      <c r="D12" s="3" t="s">
        <v>98</v>
      </c>
      <c r="E12" s="5">
        <v>120</v>
      </c>
      <c r="F12" s="3" t="s">
        <v>110</v>
      </c>
      <c r="G12" s="3" t="s">
        <v>111</v>
      </c>
    </row>
    <row r="13" spans="1:7" ht="21.95" customHeight="1" x14ac:dyDescent="0.25">
      <c r="A13" s="6" t="s">
        <v>112</v>
      </c>
      <c r="B13" s="3" t="s">
        <v>50</v>
      </c>
      <c r="C13" s="3" t="s">
        <v>51</v>
      </c>
      <c r="D13" s="3" t="s">
        <v>98</v>
      </c>
      <c r="E13" s="5">
        <v>320</v>
      </c>
      <c r="F13" s="3" t="s">
        <v>99</v>
      </c>
      <c r="G13" s="3" t="s">
        <v>113</v>
      </c>
    </row>
    <row r="14" spans="1:7" ht="21.95" customHeight="1" x14ac:dyDescent="0.25">
      <c r="A14" s="6" t="s">
        <v>114</v>
      </c>
      <c r="B14" s="3" t="s">
        <v>41</v>
      </c>
      <c r="C14" s="3" t="s">
        <v>42</v>
      </c>
      <c r="D14" s="3" t="s">
        <v>98</v>
      </c>
      <c r="E14" s="5">
        <v>30</v>
      </c>
      <c r="F14" s="3" t="s">
        <v>102</v>
      </c>
      <c r="G14" s="3" t="s">
        <v>115</v>
      </c>
    </row>
    <row r="15" spans="1:7" ht="21.95" customHeight="1" x14ac:dyDescent="0.25">
      <c r="A15" s="6" t="s">
        <v>114</v>
      </c>
      <c r="B15" s="3" t="s">
        <v>75</v>
      </c>
      <c r="C15" s="3" t="s">
        <v>76</v>
      </c>
      <c r="D15" s="3" t="s">
        <v>90</v>
      </c>
      <c r="E15" s="5">
        <v>180</v>
      </c>
      <c r="F15" s="3" t="s">
        <v>91</v>
      </c>
      <c r="G15" s="3" t="s">
        <v>116</v>
      </c>
    </row>
    <row r="16" spans="1:7" ht="21.95" customHeight="1" x14ac:dyDescent="0.25">
      <c r="A16" s="6" t="s">
        <v>117</v>
      </c>
      <c r="B16" s="3" t="s">
        <v>32</v>
      </c>
      <c r="C16" s="3" t="s">
        <v>33</v>
      </c>
      <c r="D16" s="3" t="s">
        <v>98</v>
      </c>
      <c r="E16" s="5">
        <v>2600</v>
      </c>
      <c r="F16" s="3" t="s">
        <v>99</v>
      </c>
      <c r="G16" s="3" t="s">
        <v>118</v>
      </c>
    </row>
    <row r="17" spans="1:7" ht="21.95" customHeight="1" x14ac:dyDescent="0.25">
      <c r="A17" s="6" t="s">
        <v>117</v>
      </c>
      <c r="B17" s="3" t="s">
        <v>72</v>
      </c>
      <c r="C17" s="3" t="s">
        <v>73</v>
      </c>
      <c r="D17" s="3" t="s">
        <v>90</v>
      </c>
      <c r="E17" s="5">
        <v>24</v>
      </c>
      <c r="F17" s="3" t="s">
        <v>91</v>
      </c>
      <c r="G17" s="3" t="s">
        <v>119</v>
      </c>
    </row>
    <row r="18" spans="1:7" ht="21.95" customHeight="1" x14ac:dyDescent="0.25">
      <c r="A18" s="6" t="s">
        <v>120</v>
      </c>
      <c r="B18" s="3" t="s">
        <v>61</v>
      </c>
      <c r="C18" s="3" t="s">
        <v>62</v>
      </c>
      <c r="D18" s="3" t="s">
        <v>98</v>
      </c>
      <c r="E18" s="5">
        <v>20</v>
      </c>
      <c r="F18" s="3" t="s">
        <v>110</v>
      </c>
      <c r="G18" s="3" t="s">
        <v>121</v>
      </c>
    </row>
    <row r="19" spans="1:7" ht="21.95" customHeight="1" x14ac:dyDescent="0.25">
      <c r="A19" s="6" t="s">
        <v>120</v>
      </c>
      <c r="B19" s="3" t="s">
        <v>79</v>
      </c>
      <c r="C19" s="3" t="s">
        <v>80</v>
      </c>
      <c r="D19" s="3" t="s">
        <v>90</v>
      </c>
      <c r="E19" s="5">
        <v>40</v>
      </c>
      <c r="F19" s="3" t="s">
        <v>99</v>
      </c>
      <c r="G19" s="3" t="s">
        <v>122</v>
      </c>
    </row>
    <row r="20" spans="1:7" ht="21.95" customHeight="1" x14ac:dyDescent="0.25">
      <c r="A20" s="6" t="s">
        <v>123</v>
      </c>
      <c r="B20" s="3" t="s">
        <v>38</v>
      </c>
      <c r="C20" s="3" t="s">
        <v>39</v>
      </c>
      <c r="D20" s="3" t="s">
        <v>98</v>
      </c>
      <c r="E20" s="5">
        <v>3</v>
      </c>
      <c r="F20" s="3" t="s">
        <v>124</v>
      </c>
      <c r="G20" s="3" t="s">
        <v>125</v>
      </c>
    </row>
    <row r="21" spans="1:7" ht="21.95" customHeight="1" x14ac:dyDescent="0.25">
      <c r="A21" s="6" t="s">
        <v>123</v>
      </c>
      <c r="B21" s="3" t="s">
        <v>79</v>
      </c>
      <c r="C21" s="3" t="s">
        <v>80</v>
      </c>
      <c r="D21" s="3" t="s">
        <v>98</v>
      </c>
      <c r="E21" s="5">
        <v>18</v>
      </c>
      <c r="F21" s="3" t="s">
        <v>102</v>
      </c>
      <c r="G21" s="3" t="s">
        <v>126</v>
      </c>
    </row>
    <row r="22" spans="1:7" ht="21.95" customHeight="1" x14ac:dyDescent="0.25">
      <c r="A22" s="6" t="s">
        <v>127</v>
      </c>
      <c r="B22" s="3" t="s">
        <v>59</v>
      </c>
      <c r="C22" s="3" t="s">
        <v>60</v>
      </c>
      <c r="D22" s="3" t="s">
        <v>98</v>
      </c>
      <c r="E22" s="5">
        <v>90</v>
      </c>
      <c r="F22" s="3" t="s">
        <v>102</v>
      </c>
      <c r="G22" s="3" t="s">
        <v>128</v>
      </c>
    </row>
    <row r="23" spans="1:7" ht="21.95" customHeight="1" x14ac:dyDescent="0.25">
      <c r="A23" s="6"/>
      <c r="B23" s="3"/>
      <c r="C23" s="3"/>
      <c r="D23" s="3"/>
      <c r="E23" s="5"/>
      <c r="F23" s="3"/>
      <c r="G23" s="3"/>
    </row>
    <row r="24" spans="1:7" ht="21.95" customHeight="1" x14ac:dyDescent="0.25">
      <c r="A24" s="6"/>
      <c r="B24" s="3"/>
      <c r="C24" s="3"/>
      <c r="D24" s="3"/>
      <c r="E24" s="5"/>
      <c r="F24" s="3"/>
      <c r="G24" s="3"/>
    </row>
    <row r="25" spans="1:7" ht="21.95" customHeight="1" x14ac:dyDescent="0.25">
      <c r="A25" s="6"/>
      <c r="B25" s="3"/>
      <c r="C25" s="3"/>
      <c r="D25" s="3"/>
      <c r="E25" s="5"/>
      <c r="F25" s="3"/>
      <c r="G25" s="3"/>
    </row>
    <row r="26" spans="1:7" ht="21.95" customHeight="1" x14ac:dyDescent="0.25">
      <c r="A26" s="6"/>
      <c r="B26" s="3"/>
      <c r="C26" s="3"/>
      <c r="D26" s="3"/>
      <c r="E26" s="5"/>
      <c r="F26" s="3"/>
      <c r="G26" s="3"/>
    </row>
    <row r="27" spans="1:7" ht="21.95" customHeight="1" x14ac:dyDescent="0.25">
      <c r="A27" s="6"/>
      <c r="B27" s="3"/>
      <c r="C27" s="3"/>
      <c r="D27" s="3"/>
      <c r="E27" s="5"/>
      <c r="F27" s="3"/>
      <c r="G27" s="3"/>
    </row>
    <row r="28" spans="1:7" ht="21.95" customHeight="1" x14ac:dyDescent="0.25">
      <c r="A28" s="6"/>
      <c r="B28" s="3"/>
      <c r="C28" s="3"/>
      <c r="D28" s="3"/>
      <c r="E28" s="5"/>
      <c r="F28" s="3"/>
      <c r="G28" s="3"/>
    </row>
    <row r="29" spans="1:7" ht="21.95" customHeight="1" x14ac:dyDescent="0.25">
      <c r="A29" s="6"/>
      <c r="B29" s="3"/>
      <c r="C29" s="3"/>
      <c r="D29" s="3"/>
      <c r="E29" s="5"/>
      <c r="F29" s="3"/>
      <c r="G29" s="3"/>
    </row>
    <row r="30" spans="1:7" ht="21.95" customHeight="1" x14ac:dyDescent="0.25">
      <c r="A30" s="6"/>
      <c r="B30" s="3"/>
      <c r="C30" s="3"/>
      <c r="D30" s="3"/>
      <c r="E30" s="5"/>
      <c r="F30" s="3"/>
      <c r="G30" s="3"/>
    </row>
    <row r="31" spans="1:7" ht="21.95" customHeight="1" x14ac:dyDescent="0.25">
      <c r="A31" s="6"/>
      <c r="B31" s="3"/>
      <c r="C31" s="3"/>
      <c r="D31" s="3"/>
      <c r="E31" s="5"/>
      <c r="F31" s="3"/>
      <c r="G31" s="3"/>
    </row>
    <row r="32" spans="1:7" ht="21.95" customHeight="1" x14ac:dyDescent="0.25">
      <c r="A32" s="6"/>
      <c r="B32" s="3"/>
      <c r="C32" s="3"/>
      <c r="D32" s="3"/>
      <c r="E32" s="5"/>
      <c r="F32" s="3"/>
      <c r="G32" s="3"/>
    </row>
    <row r="33" spans="1:7" ht="21.95" customHeight="1" x14ac:dyDescent="0.25">
      <c r="A33" s="6"/>
      <c r="B33" s="3"/>
      <c r="C33" s="3"/>
      <c r="D33" s="3"/>
      <c r="E33" s="5"/>
      <c r="F33" s="3"/>
      <c r="G33" s="3"/>
    </row>
    <row r="34" spans="1:7" ht="21.95" customHeight="1" x14ac:dyDescent="0.25">
      <c r="A34" s="6"/>
      <c r="B34" s="3"/>
      <c r="C34" s="3"/>
      <c r="D34" s="3"/>
      <c r="E34" s="5"/>
      <c r="F34" s="3"/>
      <c r="G34" s="3"/>
    </row>
    <row r="35" spans="1:7" ht="21.95" customHeight="1" x14ac:dyDescent="0.25">
      <c r="A35" s="6"/>
      <c r="B35" s="3"/>
      <c r="C35" s="3"/>
      <c r="D35" s="3"/>
      <c r="E35" s="5"/>
      <c r="F35" s="3"/>
      <c r="G35" s="3"/>
    </row>
    <row r="36" spans="1:7" ht="21.95" customHeight="1" x14ac:dyDescent="0.25">
      <c r="A36" s="6"/>
      <c r="B36" s="3"/>
      <c r="C36" s="3"/>
      <c r="D36" s="3"/>
      <c r="E36" s="5"/>
      <c r="F36" s="3"/>
      <c r="G36" s="3"/>
    </row>
    <row r="37" spans="1:7" ht="21.95" customHeight="1" x14ac:dyDescent="0.25">
      <c r="A37" s="6"/>
      <c r="B37" s="3"/>
      <c r="C37" s="3"/>
      <c r="D37" s="3"/>
      <c r="E37" s="5"/>
      <c r="F37" s="3"/>
      <c r="G37" s="3"/>
    </row>
    <row r="38" spans="1:7" ht="21.95" customHeight="1" x14ac:dyDescent="0.25">
      <c r="A38" s="6"/>
      <c r="B38" s="3"/>
      <c r="C38" s="3"/>
      <c r="D38" s="3"/>
      <c r="E38" s="5"/>
      <c r="F38" s="3"/>
      <c r="G38" s="3"/>
    </row>
    <row r="39" spans="1:7" ht="21.95" customHeight="1" x14ac:dyDescent="0.25">
      <c r="A39" s="6"/>
      <c r="B39" s="3"/>
      <c r="C39" s="3"/>
      <c r="D39" s="3"/>
      <c r="E39" s="5"/>
      <c r="F39" s="3"/>
      <c r="G39" s="3"/>
    </row>
    <row r="40" spans="1:7" ht="21.95" customHeight="1" x14ac:dyDescent="0.25">
      <c r="A40" s="6"/>
      <c r="B40" s="3"/>
      <c r="C40" s="3"/>
      <c r="D40" s="3"/>
      <c r="E40" s="5"/>
      <c r="F40" s="3"/>
      <c r="G40" s="3"/>
    </row>
    <row r="41" spans="1:7" ht="21.95" customHeight="1" x14ac:dyDescent="0.25">
      <c r="A41" s="6"/>
      <c r="B41" s="3"/>
      <c r="C41" s="3"/>
      <c r="D41" s="3"/>
      <c r="E41" s="5"/>
      <c r="F41" s="3"/>
      <c r="G41" s="3"/>
    </row>
    <row r="42" spans="1:7" ht="21.95" customHeight="1" x14ac:dyDescent="0.25">
      <c r="A42" s="6"/>
      <c r="B42" s="3"/>
      <c r="C42" s="3"/>
      <c r="D42" s="3"/>
      <c r="E42" s="5"/>
      <c r="F42" s="3"/>
      <c r="G42" s="3"/>
    </row>
    <row r="43" spans="1:7" ht="21.95" customHeight="1" x14ac:dyDescent="0.25">
      <c r="A43" s="6"/>
      <c r="B43" s="3"/>
      <c r="C43" s="3"/>
      <c r="D43" s="3"/>
      <c r="E43" s="5"/>
      <c r="F43" s="3"/>
      <c r="G43" s="3"/>
    </row>
    <row r="44" spans="1:7" ht="21.95" customHeight="1" x14ac:dyDescent="0.25">
      <c r="A44" s="6"/>
      <c r="B44" s="3"/>
      <c r="C44" s="3"/>
      <c r="D44" s="3"/>
      <c r="E44" s="5"/>
      <c r="F44" s="3"/>
      <c r="G44" s="3"/>
    </row>
    <row r="45" spans="1:7" ht="21.95" customHeight="1" x14ac:dyDescent="0.25">
      <c r="A45" s="6"/>
      <c r="B45" s="3"/>
      <c r="C45" s="3"/>
      <c r="D45" s="3"/>
      <c r="E45" s="5"/>
      <c r="F45" s="3"/>
      <c r="G45" s="3"/>
    </row>
    <row r="46" spans="1:7" ht="21.95" customHeight="1" x14ac:dyDescent="0.25">
      <c r="A46" s="6"/>
      <c r="B46" s="3"/>
      <c r="C46" s="3"/>
      <c r="D46" s="3"/>
      <c r="E46" s="5"/>
      <c r="F46" s="3"/>
      <c r="G46" s="3"/>
    </row>
    <row r="47" spans="1:7" ht="21.95" customHeight="1" x14ac:dyDescent="0.25">
      <c r="A47" s="6"/>
      <c r="B47" s="3"/>
      <c r="C47" s="3"/>
      <c r="D47" s="3"/>
      <c r="E47" s="5"/>
      <c r="F47" s="3"/>
      <c r="G47" s="3"/>
    </row>
    <row r="48" spans="1:7" ht="21.95" customHeight="1" x14ac:dyDescent="0.25">
      <c r="A48" s="6"/>
      <c r="B48" s="3"/>
      <c r="C48" s="3"/>
      <c r="D48" s="3"/>
      <c r="E48" s="5"/>
      <c r="F48" s="3"/>
      <c r="G48" s="3"/>
    </row>
    <row r="49" spans="1:7" ht="21.95" customHeight="1" x14ac:dyDescent="0.25">
      <c r="A49" s="6"/>
      <c r="B49" s="3"/>
      <c r="C49" s="3"/>
      <c r="D49" s="3"/>
      <c r="E49" s="5"/>
      <c r="F49" s="3"/>
      <c r="G49" s="3"/>
    </row>
    <row r="50" spans="1:7" ht="21.95" customHeight="1" x14ac:dyDescent="0.25">
      <c r="A50" s="6"/>
      <c r="B50" s="3"/>
      <c r="C50" s="3"/>
      <c r="D50" s="3"/>
      <c r="E50" s="5"/>
      <c r="F50" s="3"/>
      <c r="G50" s="3"/>
    </row>
    <row r="51" spans="1:7" ht="21.95" customHeight="1" x14ac:dyDescent="0.25">
      <c r="A51" s="6"/>
      <c r="B51" s="3"/>
      <c r="C51" s="3"/>
      <c r="D51" s="3"/>
      <c r="E51" s="5"/>
      <c r="F51" s="3"/>
      <c r="G51" s="3"/>
    </row>
    <row r="52" spans="1:7" ht="21.95" customHeight="1" x14ac:dyDescent="0.25">
      <c r="A52" s="6"/>
      <c r="B52" s="3"/>
      <c r="C52" s="3"/>
      <c r="D52" s="3"/>
      <c r="E52" s="5"/>
      <c r="F52" s="3"/>
      <c r="G52" s="3"/>
    </row>
    <row r="53" spans="1:7" ht="21.95" customHeight="1" x14ac:dyDescent="0.25">
      <c r="A53" s="6"/>
      <c r="B53" s="3"/>
      <c r="C53" s="3"/>
      <c r="D53" s="3"/>
      <c r="E53" s="5"/>
      <c r="F53" s="3"/>
      <c r="G53" s="3"/>
    </row>
    <row r="54" spans="1:7" ht="21.95" customHeight="1" x14ac:dyDescent="0.25">
      <c r="A54" s="6"/>
      <c r="B54" s="3"/>
      <c r="C54" s="3"/>
      <c r="D54" s="3"/>
      <c r="E54" s="5"/>
      <c r="F54" s="3"/>
      <c r="G54" s="3"/>
    </row>
    <row r="55" spans="1:7" ht="21.95" customHeight="1" x14ac:dyDescent="0.25">
      <c r="A55" s="6"/>
      <c r="B55" s="3"/>
      <c r="C55" s="3"/>
      <c r="D55" s="3"/>
      <c r="E55" s="5"/>
      <c r="F55" s="3"/>
      <c r="G55" s="3"/>
    </row>
    <row r="56" spans="1:7" ht="21.95" customHeight="1" x14ac:dyDescent="0.25">
      <c r="A56" s="6"/>
      <c r="B56" s="3"/>
      <c r="C56" s="3"/>
      <c r="D56" s="3"/>
      <c r="E56" s="5"/>
      <c r="F56" s="3"/>
      <c r="G56" s="3"/>
    </row>
    <row r="57" spans="1:7" ht="21.95" customHeight="1" x14ac:dyDescent="0.25">
      <c r="A57" s="6"/>
      <c r="B57" s="3"/>
      <c r="C57" s="3"/>
      <c r="D57" s="3"/>
      <c r="E57" s="5"/>
      <c r="F57" s="3"/>
      <c r="G57" s="3"/>
    </row>
    <row r="58" spans="1:7" ht="21.95" customHeight="1" x14ac:dyDescent="0.25">
      <c r="A58" s="6"/>
      <c r="B58" s="3"/>
      <c r="C58" s="3"/>
      <c r="D58" s="3"/>
      <c r="E58" s="5"/>
      <c r="F58" s="3"/>
      <c r="G58" s="3"/>
    </row>
    <row r="59" spans="1:7" ht="21.95" customHeight="1" x14ac:dyDescent="0.25">
      <c r="A59" s="6"/>
      <c r="B59" s="3"/>
      <c r="C59" s="3"/>
      <c r="D59" s="3"/>
      <c r="E59" s="5"/>
      <c r="F59" s="3"/>
      <c r="G59" s="3"/>
    </row>
    <row r="60" spans="1:7" ht="21.95" customHeight="1" x14ac:dyDescent="0.25">
      <c r="A60" s="6"/>
      <c r="B60" s="3"/>
      <c r="C60" s="3"/>
      <c r="D60" s="3"/>
      <c r="E60" s="5"/>
      <c r="F60" s="3"/>
      <c r="G60" s="3"/>
    </row>
    <row r="61" spans="1:7" ht="21.95" customHeight="1" x14ac:dyDescent="0.25">
      <c r="A61" s="6"/>
      <c r="B61" s="3"/>
      <c r="C61" s="3"/>
      <c r="D61" s="3"/>
      <c r="E61" s="5"/>
      <c r="F61" s="3"/>
      <c r="G61" s="3"/>
    </row>
    <row r="62" spans="1:7" ht="21.95" customHeight="1" x14ac:dyDescent="0.25">
      <c r="A62" s="6"/>
      <c r="B62" s="3"/>
      <c r="C62" s="3"/>
      <c r="D62" s="3"/>
      <c r="E62" s="5"/>
      <c r="F62" s="3"/>
      <c r="G62" s="3"/>
    </row>
    <row r="63" spans="1:7" ht="21.95" customHeight="1" x14ac:dyDescent="0.25">
      <c r="A63" s="6"/>
      <c r="B63" s="3"/>
      <c r="C63" s="3"/>
      <c r="D63" s="3"/>
      <c r="E63" s="5"/>
      <c r="F63" s="3"/>
      <c r="G63" s="3"/>
    </row>
    <row r="64" spans="1:7" ht="21.95" customHeight="1" x14ac:dyDescent="0.25">
      <c r="A64" s="6"/>
      <c r="B64" s="3"/>
      <c r="C64" s="3"/>
      <c r="D64" s="3"/>
      <c r="E64" s="5"/>
      <c r="F64" s="3"/>
      <c r="G64" s="3"/>
    </row>
    <row r="65" spans="1:7" ht="21.95" customHeight="1" x14ac:dyDescent="0.25">
      <c r="A65" s="6"/>
      <c r="B65" s="3"/>
      <c r="C65" s="3"/>
      <c r="D65" s="3"/>
      <c r="E65" s="5"/>
      <c r="F65" s="3"/>
      <c r="G65" s="3"/>
    </row>
    <row r="66" spans="1:7" ht="21.95" customHeight="1" x14ac:dyDescent="0.25">
      <c r="A66" s="6"/>
      <c r="B66" s="3"/>
      <c r="C66" s="3"/>
      <c r="D66" s="3"/>
      <c r="E66" s="5"/>
      <c r="F66" s="3"/>
      <c r="G66" s="3"/>
    </row>
    <row r="67" spans="1:7" ht="21.95" customHeight="1" x14ac:dyDescent="0.25">
      <c r="A67" s="6"/>
      <c r="B67" s="3"/>
      <c r="C67" s="3"/>
      <c r="D67" s="3"/>
      <c r="E67" s="5"/>
      <c r="F67" s="3"/>
      <c r="G67" s="3"/>
    </row>
    <row r="68" spans="1:7" ht="21.95" customHeight="1" x14ac:dyDescent="0.25">
      <c r="A68" s="6"/>
      <c r="B68" s="3"/>
      <c r="C68" s="3"/>
      <c r="D68" s="3"/>
      <c r="E68" s="5"/>
      <c r="F68" s="3"/>
      <c r="G68" s="3"/>
    </row>
    <row r="69" spans="1:7" ht="21.95" customHeight="1" x14ac:dyDescent="0.25">
      <c r="A69" s="6"/>
      <c r="B69" s="3"/>
      <c r="C69" s="3"/>
      <c r="D69" s="3"/>
      <c r="E69" s="5"/>
      <c r="F69" s="3"/>
      <c r="G69" s="3"/>
    </row>
    <row r="70" spans="1:7" ht="21.95" customHeight="1" x14ac:dyDescent="0.25">
      <c r="A70" s="6"/>
      <c r="B70" s="3"/>
      <c r="C70" s="3"/>
      <c r="D70" s="3"/>
      <c r="E70" s="5"/>
      <c r="F70" s="3"/>
      <c r="G70" s="3"/>
    </row>
    <row r="71" spans="1:7" ht="21.95" customHeight="1" x14ac:dyDescent="0.25">
      <c r="A71" s="6"/>
      <c r="B71" s="3"/>
      <c r="C71" s="3"/>
      <c r="D71" s="3"/>
      <c r="E71" s="5"/>
      <c r="F71" s="3"/>
      <c r="G71" s="3"/>
    </row>
    <row r="72" spans="1:7" ht="21.95" customHeight="1" x14ac:dyDescent="0.25">
      <c r="A72" s="6"/>
      <c r="B72" s="3"/>
      <c r="C72" s="3"/>
      <c r="D72" s="3"/>
      <c r="E72" s="5"/>
      <c r="F72" s="3"/>
      <c r="G72" s="3"/>
    </row>
    <row r="73" spans="1:7" ht="21.95" customHeight="1" x14ac:dyDescent="0.25">
      <c r="A73" s="6"/>
      <c r="B73" s="3"/>
      <c r="C73" s="3"/>
      <c r="D73" s="3"/>
      <c r="E73" s="5"/>
      <c r="F73" s="3"/>
      <c r="G73" s="3"/>
    </row>
    <row r="74" spans="1:7" ht="21.95" customHeight="1" x14ac:dyDescent="0.25">
      <c r="A74" s="6"/>
      <c r="B74" s="3"/>
      <c r="C74" s="3"/>
      <c r="D74" s="3"/>
      <c r="E74" s="5"/>
      <c r="F74" s="3"/>
      <c r="G74" s="3"/>
    </row>
    <row r="75" spans="1:7" ht="21.95" customHeight="1" x14ac:dyDescent="0.25">
      <c r="A75" s="6"/>
      <c r="B75" s="3"/>
      <c r="C75" s="3"/>
      <c r="D75" s="3"/>
      <c r="E75" s="5"/>
      <c r="F75" s="3"/>
      <c r="G75" s="3"/>
    </row>
    <row r="76" spans="1:7" ht="21.95" customHeight="1" x14ac:dyDescent="0.25">
      <c r="A76" s="6"/>
      <c r="B76" s="3"/>
      <c r="C76" s="3"/>
      <c r="D76" s="3"/>
      <c r="E76" s="5"/>
      <c r="F76" s="3"/>
      <c r="G76" s="3"/>
    </row>
    <row r="77" spans="1:7" ht="21.95" customHeight="1" x14ac:dyDescent="0.25">
      <c r="A77" s="6"/>
      <c r="B77" s="3"/>
      <c r="C77" s="3"/>
      <c r="D77" s="3"/>
      <c r="E77" s="5"/>
      <c r="F77" s="3"/>
      <c r="G77" s="3"/>
    </row>
    <row r="78" spans="1:7" ht="21.95" customHeight="1" x14ac:dyDescent="0.25">
      <c r="A78" s="6"/>
      <c r="B78" s="3"/>
      <c r="C78" s="3"/>
      <c r="D78" s="3"/>
      <c r="E78" s="5"/>
      <c r="F78" s="3"/>
      <c r="G78" s="3"/>
    </row>
    <row r="79" spans="1:7" ht="21.95" customHeight="1" x14ac:dyDescent="0.25">
      <c r="A79" s="6"/>
      <c r="B79" s="3"/>
      <c r="C79" s="3"/>
      <c r="D79" s="3"/>
      <c r="E79" s="5"/>
      <c r="F79" s="3"/>
      <c r="G79" s="3"/>
    </row>
    <row r="80" spans="1:7" ht="21.95" customHeight="1" x14ac:dyDescent="0.25">
      <c r="A80" s="6"/>
      <c r="B80" s="3"/>
      <c r="C80" s="3"/>
      <c r="D80" s="3"/>
      <c r="E80" s="5"/>
      <c r="F80" s="3"/>
      <c r="G80" s="3"/>
    </row>
    <row r="81" spans="1:7" ht="21.95" customHeight="1" x14ac:dyDescent="0.25">
      <c r="A81" s="6"/>
      <c r="B81" s="3"/>
      <c r="C81" s="3"/>
      <c r="D81" s="3"/>
      <c r="E81" s="5"/>
      <c r="F81" s="3"/>
      <c r="G81" s="3"/>
    </row>
    <row r="82" spans="1:7" ht="21.95" customHeight="1" x14ac:dyDescent="0.25">
      <c r="A82" s="6"/>
      <c r="B82" s="3"/>
      <c r="C82" s="3"/>
      <c r="D82" s="3"/>
      <c r="E82" s="5"/>
      <c r="F82" s="3"/>
      <c r="G82" s="3"/>
    </row>
    <row r="84" spans="1:7" ht="26.1" customHeight="1" x14ac:dyDescent="0.25">
      <c r="A84" s="7" t="s">
        <v>129</v>
      </c>
      <c r="B84" s="8"/>
      <c r="C84" s="8"/>
      <c r="D84" s="8" t="s">
        <v>130</v>
      </c>
      <c r="E84" s="9">
        <f>SUMIF(D3:D82,"Carico",E3:E82)</f>
        <v>4960</v>
      </c>
      <c r="F84" s="8" t="s">
        <v>131</v>
      </c>
      <c r="G84" s="9">
        <f>SUMIF(D3:D82,"Scarico",E3:E82)</f>
        <v>3242</v>
      </c>
    </row>
  </sheetData>
  <mergeCells count="1">
    <mergeCell ref="A1:G1"/>
  </mergeCells>
  <conditionalFormatting sqref="A3:G82">
    <cfRule type="expression" dxfId="4" priority="1">
      <formula>$D3="Carico"</formula>
    </cfRule>
    <cfRule type="expression" dxfId="3" priority="2">
      <formula>$D3="Scarico"</formula>
    </cfRule>
  </conditionalFormatting>
  <dataValidations count="2">
    <dataValidation type="list" allowBlank="1" sqref="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xr:uid="{00000000-0002-0000-0200-000000000000}">
      <formula1>"Carico,Scarico"</formula1>
    </dataValidation>
    <dataValidation type="list" allowBlank="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xr:uid="{00000000-0002-0000-0200-000001000000}">
      <formula1>"Acquisto fornitore,Reso da cliente,Rettifica positiva,Produzione (versamento),Vendita cliente,Reso a fornitore,Rettifica negativa,Consumo interno,Scarto / non conforme"</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workbookViewId="0">
      <selection sqref="A1:I1"/>
    </sheetView>
  </sheetViews>
  <sheetFormatPr defaultRowHeight="15" x14ac:dyDescent="0.25"/>
  <cols>
    <col min="1" max="1" width="14" customWidth="1"/>
    <col min="2" max="2" width="34" customWidth="1"/>
    <col min="3" max="3" width="18" customWidth="1"/>
    <col min="4" max="6" width="14" customWidth="1"/>
    <col min="7" max="7" width="16" customWidth="1"/>
    <col min="8" max="8" width="18" customWidth="1"/>
    <col min="9" max="9" width="14" customWidth="1"/>
  </cols>
  <sheetData>
    <row r="1" spans="1:9" ht="32.1" customHeight="1" x14ac:dyDescent="0.25">
      <c r="A1" s="25" t="s">
        <v>132</v>
      </c>
      <c r="B1" s="22"/>
      <c r="C1" s="22"/>
      <c r="D1" s="22"/>
      <c r="E1" s="22"/>
      <c r="F1" s="22"/>
      <c r="G1" s="22"/>
      <c r="H1" s="22"/>
      <c r="I1" s="22"/>
    </row>
    <row r="2" spans="1:9" ht="27.95" customHeight="1" x14ac:dyDescent="0.25">
      <c r="A2" s="2" t="s">
        <v>23</v>
      </c>
      <c r="B2" s="2" t="s">
        <v>24</v>
      </c>
      <c r="C2" s="2" t="s">
        <v>25</v>
      </c>
      <c r="D2" s="2" t="s">
        <v>133</v>
      </c>
      <c r="E2" s="2" t="s">
        <v>134</v>
      </c>
      <c r="F2" s="2" t="s">
        <v>135</v>
      </c>
      <c r="G2" s="2" t="s">
        <v>136</v>
      </c>
      <c r="H2" s="2" t="s">
        <v>137</v>
      </c>
      <c r="I2" s="2" t="s">
        <v>138</v>
      </c>
    </row>
    <row r="3" spans="1:9" ht="21.95" customHeight="1" x14ac:dyDescent="0.25">
      <c r="A3" s="10" t="str">
        <f>IF('1 Anagrafica articoli'!A3="","",'1 Anagrafica articoli'!A3)</f>
        <v>ART-001</v>
      </c>
      <c r="B3" s="10" t="str">
        <f>IF('1 Anagrafica articoli'!A3="","",'1 Anagrafica articoli'!B3)</f>
        <v>Vite testa esagonale M8x40 zincata</v>
      </c>
      <c r="C3" s="10" t="str">
        <f>IF('1 Anagrafica articoli'!A3="","",'1 Anagrafica articoli'!C3)</f>
        <v>Materie prime</v>
      </c>
      <c r="D3" s="11">
        <f>IF($A3="","",SUMIFS('2 Movimenti'!$E$3:$E$82,'2 Movimenti'!$B$3:$B$82,$A3,'2 Movimenti'!$D$3:$D$82,"Carico"))</f>
        <v>4000</v>
      </c>
      <c r="E3" s="11">
        <f>IF($A3="","",SUMIFS('2 Movimenti'!$E$3:$E$82,'2 Movimenti'!$B$3:$B$82,$A3,'2 Movimenti'!$D$3:$D$82,"Scarico"))</f>
        <v>2600</v>
      </c>
      <c r="F3" s="12">
        <f t="shared" ref="F3:F32" si="0">IF($A3="","",D3-E3)</f>
        <v>1400</v>
      </c>
      <c r="G3" s="13">
        <f>IF($A3="","",'1 Anagrafica articoli'!F3)</f>
        <v>0.08</v>
      </c>
      <c r="H3" s="13">
        <f t="shared" ref="H3:H32" si="1">IF($A3="","",F3*G3)</f>
        <v>112</v>
      </c>
      <c r="I3" s="14" t="str">
        <f>IF($A3="","",IF(F3&lt;='1 Anagrafica articoli'!H3,"SI","No"))</f>
        <v>SI</v>
      </c>
    </row>
    <row r="4" spans="1:9" ht="21.95" customHeight="1" x14ac:dyDescent="0.25">
      <c r="A4" s="10" t="str">
        <f>IF('1 Anagrafica articoli'!A4="","",'1 Anagrafica articoli'!A4)</f>
        <v>ART-002</v>
      </c>
      <c r="B4" s="10" t="str">
        <f>IF('1 Anagrafica articoli'!A4="","",'1 Anagrafica articoli'!B4)</f>
        <v>Lamiera acciaio S235 2mm 1x2m</v>
      </c>
      <c r="C4" s="10" t="str">
        <f>IF('1 Anagrafica articoli'!A4="","",'1 Anagrafica articoli'!C4)</f>
        <v>Materie prime</v>
      </c>
      <c r="D4" s="11">
        <f>IF($A4="","",SUMIFS('2 Movimenti'!$E$3:$E$82,'2 Movimenti'!$B$3:$B$82,$A4,'2 Movimenti'!$D$3:$D$82,"Carico"))</f>
        <v>40</v>
      </c>
      <c r="E4" s="11">
        <f>IF($A4="","",SUMIFS('2 Movimenti'!$E$3:$E$82,'2 Movimenti'!$B$3:$B$82,$A4,'2 Movimenti'!$D$3:$D$82,"Scarico"))</f>
        <v>25</v>
      </c>
      <c r="F4" s="12">
        <f t="shared" si="0"/>
        <v>15</v>
      </c>
      <c r="G4" s="13">
        <f>IF($A4="","",'1 Anagrafica articoli'!F4)</f>
        <v>38.5</v>
      </c>
      <c r="H4" s="13">
        <f t="shared" si="1"/>
        <v>577.5</v>
      </c>
      <c r="I4" s="14" t="str">
        <f>IF($A4="","",IF(F4&lt;='1 Anagrafica articoli'!H4,"SI","No"))</f>
        <v>SI</v>
      </c>
    </row>
    <row r="5" spans="1:9" ht="21.95" customHeight="1" x14ac:dyDescent="0.25">
      <c r="A5" s="10" t="str">
        <f>IF('1 Anagrafica articoli'!A5="","",'1 Anagrafica articoli'!A5)</f>
        <v>ART-003</v>
      </c>
      <c r="B5" s="10" t="str">
        <f>IF('1 Anagrafica articoli'!A5="","",'1 Anagrafica articoli'!B5)</f>
        <v>Cuscinetto a sfera 6204-2RS</v>
      </c>
      <c r="C5" s="10" t="str">
        <f>IF('1 Anagrafica articoli'!A5="","",'1 Anagrafica articoli'!C5)</f>
        <v>Ricambi</v>
      </c>
      <c r="D5" s="11">
        <f>IF($A5="","",SUMIFS('2 Movimenti'!$E$3:$E$82,'2 Movimenti'!$B$3:$B$82,$A5,'2 Movimenti'!$D$3:$D$82,"Carico"))</f>
        <v>0</v>
      </c>
      <c r="E5" s="11">
        <f>IF($A5="","",SUMIFS('2 Movimenti'!$E$3:$E$82,'2 Movimenti'!$B$3:$B$82,$A5,'2 Movimenti'!$D$3:$D$82,"Scarico"))</f>
        <v>46</v>
      </c>
      <c r="F5" s="12">
        <f t="shared" si="0"/>
        <v>-46</v>
      </c>
      <c r="G5" s="13">
        <f>IF($A5="","",'1 Anagrafica articoli'!F5)</f>
        <v>3.2</v>
      </c>
      <c r="H5" s="13">
        <f t="shared" si="1"/>
        <v>-147.20000000000002</v>
      </c>
      <c r="I5" s="14" t="str">
        <f>IF($A5="","",IF(F5&lt;='1 Anagrafica articoli'!H5,"SI","No"))</f>
        <v>SI</v>
      </c>
    </row>
    <row r="6" spans="1:9" ht="21.95" customHeight="1" x14ac:dyDescent="0.25">
      <c r="A6" s="10" t="str">
        <f>IF('1 Anagrafica articoli'!A6="","",'1 Anagrafica articoli'!A6)</f>
        <v>ART-004</v>
      </c>
      <c r="B6" s="10" t="str">
        <f>IF('1 Anagrafica articoli'!A6="","",'1 Anagrafica articoli'!B6)</f>
        <v>Motore elettrico trifase 1.5 kW</v>
      </c>
      <c r="C6" s="10" t="str">
        <f>IF('1 Anagrafica articoli'!A6="","",'1 Anagrafica articoli'!C6)</f>
        <v>Semilavorati</v>
      </c>
      <c r="D6" s="11">
        <f>IF($A6="","",SUMIFS('2 Movimenti'!$E$3:$E$82,'2 Movimenti'!$B$3:$B$82,$A6,'2 Movimenti'!$D$3:$D$82,"Carico"))</f>
        <v>10</v>
      </c>
      <c r="E6" s="11">
        <f>IF($A6="","",SUMIFS('2 Movimenti'!$E$3:$E$82,'2 Movimenti'!$B$3:$B$82,$A6,'2 Movimenti'!$D$3:$D$82,"Scarico"))</f>
        <v>0</v>
      </c>
      <c r="F6" s="12">
        <f t="shared" si="0"/>
        <v>10</v>
      </c>
      <c r="G6" s="13">
        <f>IF($A6="","",'1 Anagrafica articoli'!F6)</f>
        <v>145</v>
      </c>
      <c r="H6" s="13">
        <f t="shared" si="1"/>
        <v>1450</v>
      </c>
      <c r="I6" s="14" t="str">
        <f>IF($A6="","",IF(F6&lt;='1 Anagrafica articoli'!H6,"SI","No"))</f>
        <v>No</v>
      </c>
    </row>
    <row r="7" spans="1:9" ht="21.95" customHeight="1" x14ac:dyDescent="0.25">
      <c r="A7" s="10" t="str">
        <f>IF('1 Anagrafica articoli'!A7="","",'1 Anagrafica articoli'!A7)</f>
        <v>ART-005</v>
      </c>
      <c r="B7" s="10" t="str">
        <f>IF('1 Anagrafica articoli'!A7="","",'1 Anagrafica articoli'!B7)</f>
        <v>Cavo unipolare FS17 2.5mmq blu</v>
      </c>
      <c r="C7" s="10" t="str">
        <f>IF('1 Anagrafica articoli'!A7="","",'1 Anagrafica articoli'!C7)</f>
        <v>Materie prime</v>
      </c>
      <c r="D7" s="11">
        <f>IF($A7="","",SUMIFS('2 Movimenti'!$E$3:$E$82,'2 Movimenti'!$B$3:$B$82,$A7,'2 Movimenti'!$D$3:$D$82,"Carico"))</f>
        <v>600</v>
      </c>
      <c r="E7" s="11">
        <f>IF($A7="","",SUMIFS('2 Movimenti'!$E$3:$E$82,'2 Movimenti'!$B$3:$B$82,$A7,'2 Movimenti'!$D$3:$D$82,"Scarico"))</f>
        <v>320</v>
      </c>
      <c r="F7" s="12">
        <f t="shared" si="0"/>
        <v>280</v>
      </c>
      <c r="G7" s="13">
        <f>IF($A7="","",'1 Anagrafica articoli'!F7)</f>
        <v>0.42</v>
      </c>
      <c r="H7" s="13">
        <f t="shared" si="1"/>
        <v>117.6</v>
      </c>
      <c r="I7" s="14" t="str">
        <f>IF($A7="","",IF(F7&lt;='1 Anagrafica articoli'!H7,"SI","No"))</f>
        <v>SI</v>
      </c>
    </row>
    <row r="8" spans="1:9" ht="21.95" customHeight="1" x14ac:dyDescent="0.25">
      <c r="A8" s="10" t="str">
        <f>IF('1 Anagrafica articoli'!A8="","",'1 Anagrafica articoli'!A8)</f>
        <v>ART-006</v>
      </c>
      <c r="B8" s="10" t="str">
        <f>IF('1 Anagrafica articoli'!A8="","",'1 Anagrafica articoli'!B8)</f>
        <v>Quadro elettrico assemblato QE-12</v>
      </c>
      <c r="C8" s="10" t="str">
        <f>IF('1 Anagrafica articoli'!A8="","",'1 Anagrafica articoli'!C8)</f>
        <v>Prodotti finiti</v>
      </c>
      <c r="D8" s="11">
        <f>IF($A8="","",SUMIFS('2 Movimenti'!$E$3:$E$82,'2 Movimenti'!$B$3:$B$82,$A8,'2 Movimenti'!$D$3:$D$82,"Carico"))</f>
        <v>6</v>
      </c>
      <c r="E8" s="11">
        <f>IF($A8="","",SUMIFS('2 Movimenti'!$E$3:$E$82,'2 Movimenti'!$B$3:$B$82,$A8,'2 Movimenti'!$D$3:$D$82,"Scarico"))</f>
        <v>3</v>
      </c>
      <c r="F8" s="12">
        <f t="shared" si="0"/>
        <v>3</v>
      </c>
      <c r="G8" s="13">
        <f>IF($A8="","",'1 Anagrafica articoli'!F8)</f>
        <v>420</v>
      </c>
      <c r="H8" s="13">
        <f t="shared" si="1"/>
        <v>1260</v>
      </c>
      <c r="I8" s="14" t="str">
        <f>IF($A8="","",IF(F8&lt;='1 Anagrafica articoli'!H8,"SI","No"))</f>
        <v>SI</v>
      </c>
    </row>
    <row r="9" spans="1:9" ht="21.95" customHeight="1" x14ac:dyDescent="0.25">
      <c r="A9" s="10" t="str">
        <f>IF('1 Anagrafica articoli'!A9="","",'1 Anagrafica articoli'!A9)</f>
        <v>ART-007</v>
      </c>
      <c r="B9" s="10" t="str">
        <f>IF('1 Anagrafica articoli'!A9="","",'1 Anagrafica articoli'!B9)</f>
        <v>Guarnizione OR NBR 30x3mm</v>
      </c>
      <c r="C9" s="10" t="str">
        <f>IF('1 Anagrafica articoli'!A9="","",'1 Anagrafica articoli'!C9)</f>
        <v>Ricambi</v>
      </c>
      <c r="D9" s="11">
        <f>IF($A9="","",SUMIFS('2 Movimenti'!$E$3:$E$82,'2 Movimenti'!$B$3:$B$82,$A9,'2 Movimenti'!$D$3:$D$82,"Carico"))</f>
        <v>0</v>
      </c>
      <c r="E9" s="11">
        <f>IF($A9="","",SUMIFS('2 Movimenti'!$E$3:$E$82,'2 Movimenti'!$B$3:$B$82,$A9,'2 Movimenti'!$D$3:$D$82,"Scarico"))</f>
        <v>210</v>
      </c>
      <c r="F9" s="12">
        <f t="shared" si="0"/>
        <v>-210</v>
      </c>
      <c r="G9" s="13">
        <f>IF($A9="","",'1 Anagrafica articoli'!F9)</f>
        <v>0.35</v>
      </c>
      <c r="H9" s="13">
        <f t="shared" si="1"/>
        <v>-73.5</v>
      </c>
      <c r="I9" s="14" t="str">
        <f>IF($A9="","",IF(F9&lt;='1 Anagrafica articoli'!H9,"SI","No"))</f>
        <v>SI</v>
      </c>
    </row>
    <row r="10" spans="1:9" ht="21.95" customHeight="1" x14ac:dyDescent="0.25">
      <c r="A10" s="10" t="str">
        <f>IF('1 Anagrafica articoli'!A10="","",'1 Anagrafica articoli'!A10)</f>
        <v>ART-008</v>
      </c>
      <c r="B10" s="10" t="str">
        <f>IF('1 Anagrafica articoli'!A10="","",'1 Anagrafica articoli'!B10)</f>
        <v>Olio idraulico ISO VG 46</v>
      </c>
      <c r="C10" s="10" t="str">
        <f>IF('1 Anagrafica articoli'!A10="","",'1 Anagrafica articoli'!C10)</f>
        <v>Materiale di consumo</v>
      </c>
      <c r="D10" s="11">
        <f>IF($A10="","",SUMIFS('2 Movimenti'!$E$3:$E$82,'2 Movimenti'!$B$3:$B$82,$A10,'2 Movimenti'!$D$3:$D$82,"Carico"))</f>
        <v>60</v>
      </c>
      <c r="E10" s="11">
        <f>IF($A10="","",SUMIFS('2 Movimenti'!$E$3:$E$82,'2 Movimenti'!$B$3:$B$82,$A10,'2 Movimenti'!$D$3:$D$82,"Scarico"))</f>
        <v>20</v>
      </c>
      <c r="F10" s="12">
        <f t="shared" si="0"/>
        <v>40</v>
      </c>
      <c r="G10" s="13">
        <f>IF($A10="","",'1 Anagrafica articoli'!F10)</f>
        <v>4.0999999999999996</v>
      </c>
      <c r="H10" s="13">
        <f t="shared" si="1"/>
        <v>164</v>
      </c>
      <c r="I10" s="14" t="str">
        <f>IF($A10="","",IF(F10&lt;='1 Anagrafica articoli'!H10,"SI","No"))</f>
        <v>SI</v>
      </c>
    </row>
    <row r="11" spans="1:9" ht="21.95" customHeight="1" x14ac:dyDescent="0.25">
      <c r="A11" s="10" t="str">
        <f>IF('1 Anagrafica articoli'!A11="","",'1 Anagrafica articoli'!A11)</f>
        <v>ART-009</v>
      </c>
      <c r="B11" s="10" t="str">
        <f>IF('1 Anagrafica articoli'!A11="","",'1 Anagrafica articoli'!B11)</f>
        <v>Scatola cartone doppia onda 60x40x40</v>
      </c>
      <c r="C11" s="10" t="str">
        <f>IF('1 Anagrafica articoli'!A11="","",'1 Anagrafica articoli'!C11)</f>
        <v>Imballaggi</v>
      </c>
      <c r="D11" s="11">
        <f>IF($A11="","",SUMIFS('2 Movimenti'!$E$3:$E$82,'2 Movimenti'!$B$3:$B$82,$A11,'2 Movimenti'!$D$3:$D$82,"Carico"))</f>
        <v>0</v>
      </c>
      <c r="E11" s="11">
        <f>IF($A11="","",SUMIFS('2 Movimenti'!$E$3:$E$82,'2 Movimenti'!$B$3:$B$82,$A11,'2 Movimenti'!$D$3:$D$82,"Scarico"))</f>
        <v>0</v>
      </c>
      <c r="F11" s="12">
        <f t="shared" si="0"/>
        <v>0</v>
      </c>
      <c r="G11" s="13">
        <f>IF($A11="","",'1 Anagrafica articoli'!F11)</f>
        <v>1.1499999999999999</v>
      </c>
      <c r="H11" s="13">
        <f t="shared" si="1"/>
        <v>0</v>
      </c>
      <c r="I11" s="14" t="str">
        <f>IF($A11="","",IF(F11&lt;='1 Anagrafica articoli'!H11,"SI","No"))</f>
        <v>SI</v>
      </c>
    </row>
    <row r="12" spans="1:9" ht="21.95" customHeight="1" x14ac:dyDescent="0.25">
      <c r="A12" s="10" t="str">
        <f>IF('1 Anagrafica articoli'!A12="","",'1 Anagrafica articoli'!A12)</f>
        <v>ART-010</v>
      </c>
      <c r="B12" s="10" t="str">
        <f>IF('1 Anagrafica articoli'!A12="","",'1 Anagrafica articoli'!B12)</f>
        <v>Pannello laminato bianco 18mm 2.8x2.07m</v>
      </c>
      <c r="C12" s="10" t="str">
        <f>IF('1 Anagrafica articoli'!A12="","",'1 Anagrafica articoli'!C12)</f>
        <v>Materie prime</v>
      </c>
      <c r="D12" s="11">
        <f>IF($A12="","",SUMIFS('2 Movimenti'!$E$3:$E$82,'2 Movimenti'!$B$3:$B$82,$A12,'2 Movimenti'!$D$3:$D$82,"Carico"))</f>
        <v>24</v>
      </c>
      <c r="E12" s="11">
        <f>IF($A12="","",SUMIFS('2 Movimenti'!$E$3:$E$82,'2 Movimenti'!$B$3:$B$82,$A12,'2 Movimenti'!$D$3:$D$82,"Scarico"))</f>
        <v>0</v>
      </c>
      <c r="F12" s="12">
        <f t="shared" si="0"/>
        <v>24</v>
      </c>
      <c r="G12" s="13">
        <f>IF($A12="","",'1 Anagrafica articoli'!F12)</f>
        <v>52</v>
      </c>
      <c r="H12" s="13">
        <f t="shared" si="1"/>
        <v>1248</v>
      </c>
      <c r="I12" s="14" t="str">
        <f>IF($A12="","",IF(F12&lt;='1 Anagrafica articoli'!H12,"SI","No"))</f>
        <v>No</v>
      </c>
    </row>
    <row r="13" spans="1:9" ht="21.95" customHeight="1" x14ac:dyDescent="0.25">
      <c r="A13" s="10" t="str">
        <f>IF('1 Anagrafica articoli'!A13="","",'1 Anagrafica articoli'!A13)</f>
        <v>ART-011</v>
      </c>
      <c r="B13" s="10" t="str">
        <f>IF('1 Anagrafica articoli'!A13="","",'1 Anagrafica articoli'!B13)</f>
        <v>Profilo alluminio 40x40 cava 8</v>
      </c>
      <c r="C13" s="10" t="str">
        <f>IF('1 Anagrafica articoli'!A13="","",'1 Anagrafica articoli'!C13)</f>
        <v>Semilavorati</v>
      </c>
      <c r="D13" s="11">
        <f>IF($A13="","",SUMIFS('2 Movimenti'!$E$3:$E$82,'2 Movimenti'!$B$3:$B$82,$A13,'2 Movimenti'!$D$3:$D$82,"Carico"))</f>
        <v>180</v>
      </c>
      <c r="E13" s="11">
        <f>IF($A13="","",SUMIFS('2 Movimenti'!$E$3:$E$82,'2 Movimenti'!$B$3:$B$82,$A13,'2 Movimenti'!$D$3:$D$82,"Scarico"))</f>
        <v>0</v>
      </c>
      <c r="F13" s="12">
        <f t="shared" si="0"/>
        <v>180</v>
      </c>
      <c r="G13" s="13">
        <f>IF($A13="","",'1 Anagrafica articoli'!F13)</f>
        <v>6.8</v>
      </c>
      <c r="H13" s="13">
        <f t="shared" si="1"/>
        <v>1224</v>
      </c>
      <c r="I13" s="14" t="str">
        <f>IF($A13="","",IF(F13&lt;='1 Anagrafica articoli'!H13,"SI","No"))</f>
        <v>No</v>
      </c>
    </row>
    <row r="14" spans="1:9" ht="21.95" customHeight="1" x14ac:dyDescent="0.25">
      <c r="A14" s="10" t="str">
        <f>IF('1 Anagrafica articoli'!A14="","",'1 Anagrafica articoli'!A14)</f>
        <v>ART-012</v>
      </c>
      <c r="B14" s="10" t="str">
        <f>IF('1 Anagrafica articoli'!A14="","",'1 Anagrafica articoli'!B14)</f>
        <v>Kit ferramenta montaggio scaffale</v>
      </c>
      <c r="C14" s="10" t="str">
        <f>IF('1 Anagrafica articoli'!A14="","",'1 Anagrafica articoli'!C14)</f>
        <v>Prodotti finiti</v>
      </c>
      <c r="D14" s="11">
        <f>IF($A14="","",SUMIFS('2 Movimenti'!$E$3:$E$82,'2 Movimenti'!$B$3:$B$82,$A14,'2 Movimenti'!$D$3:$D$82,"Carico"))</f>
        <v>40</v>
      </c>
      <c r="E14" s="11">
        <f>IF($A14="","",SUMIFS('2 Movimenti'!$E$3:$E$82,'2 Movimenti'!$B$3:$B$82,$A14,'2 Movimenti'!$D$3:$D$82,"Scarico"))</f>
        <v>18</v>
      </c>
      <c r="F14" s="12">
        <f t="shared" si="0"/>
        <v>22</v>
      </c>
      <c r="G14" s="13">
        <f>IF($A14="","",'1 Anagrafica articoli'!F14)</f>
        <v>8.4</v>
      </c>
      <c r="H14" s="13">
        <f t="shared" si="1"/>
        <v>184.8</v>
      </c>
      <c r="I14" s="14" t="str">
        <f>IF($A14="","",IF(F14&lt;='1 Anagrafica articoli'!H14,"SI","No"))</f>
        <v>SI</v>
      </c>
    </row>
    <row r="15" spans="1:9" ht="21.95" customHeight="1" x14ac:dyDescent="0.25">
      <c r="A15" s="10" t="str">
        <f>IF('1 Anagrafica articoli'!A15="","",'1 Anagrafica articoli'!A15)</f>
        <v/>
      </c>
      <c r="B15" s="10" t="str">
        <f>IF('1 Anagrafica articoli'!A15="","",'1 Anagrafica articoli'!B15)</f>
        <v/>
      </c>
      <c r="C15" s="10" t="str">
        <f>IF('1 Anagrafica articoli'!A15="","",'1 Anagrafica articoli'!C15)</f>
        <v/>
      </c>
      <c r="D15" s="11" t="str">
        <f>IF($A15="","",SUMIFS('2 Movimenti'!$E$3:$E$82,'2 Movimenti'!$B$3:$B$82,$A15,'2 Movimenti'!$D$3:$D$82,"Carico"))</f>
        <v/>
      </c>
      <c r="E15" s="11" t="str">
        <f>IF($A15="","",SUMIFS('2 Movimenti'!$E$3:$E$82,'2 Movimenti'!$B$3:$B$82,$A15,'2 Movimenti'!$D$3:$D$82,"Scarico"))</f>
        <v/>
      </c>
      <c r="F15" s="12" t="str">
        <f t="shared" si="0"/>
        <v/>
      </c>
      <c r="G15" s="13" t="str">
        <f>IF($A15="","",'1 Anagrafica articoli'!F15)</f>
        <v/>
      </c>
      <c r="H15" s="13" t="str">
        <f t="shared" si="1"/>
        <v/>
      </c>
      <c r="I15" s="14" t="str">
        <f>IF($A15="","",IF(F15&lt;='1 Anagrafica articoli'!H15,"SI","No"))</f>
        <v/>
      </c>
    </row>
    <row r="16" spans="1:9" ht="21.95" customHeight="1" x14ac:dyDescent="0.25">
      <c r="A16" s="10" t="str">
        <f>IF('1 Anagrafica articoli'!A16="","",'1 Anagrafica articoli'!A16)</f>
        <v/>
      </c>
      <c r="B16" s="10" t="str">
        <f>IF('1 Anagrafica articoli'!A16="","",'1 Anagrafica articoli'!B16)</f>
        <v/>
      </c>
      <c r="C16" s="10" t="str">
        <f>IF('1 Anagrafica articoli'!A16="","",'1 Anagrafica articoli'!C16)</f>
        <v/>
      </c>
      <c r="D16" s="11" t="str">
        <f>IF($A16="","",SUMIFS('2 Movimenti'!$E$3:$E$82,'2 Movimenti'!$B$3:$B$82,$A16,'2 Movimenti'!$D$3:$D$82,"Carico"))</f>
        <v/>
      </c>
      <c r="E16" s="11" t="str">
        <f>IF($A16="","",SUMIFS('2 Movimenti'!$E$3:$E$82,'2 Movimenti'!$B$3:$B$82,$A16,'2 Movimenti'!$D$3:$D$82,"Scarico"))</f>
        <v/>
      </c>
      <c r="F16" s="12" t="str">
        <f t="shared" si="0"/>
        <v/>
      </c>
      <c r="G16" s="13" t="str">
        <f>IF($A16="","",'1 Anagrafica articoli'!F16)</f>
        <v/>
      </c>
      <c r="H16" s="13" t="str">
        <f t="shared" si="1"/>
        <v/>
      </c>
      <c r="I16" s="14" t="str">
        <f>IF($A16="","",IF(F16&lt;='1 Anagrafica articoli'!H16,"SI","No"))</f>
        <v/>
      </c>
    </row>
    <row r="17" spans="1:9" ht="21.95" customHeight="1" x14ac:dyDescent="0.25">
      <c r="A17" s="10" t="str">
        <f>IF('1 Anagrafica articoli'!A17="","",'1 Anagrafica articoli'!A17)</f>
        <v/>
      </c>
      <c r="B17" s="10" t="str">
        <f>IF('1 Anagrafica articoli'!A17="","",'1 Anagrafica articoli'!B17)</f>
        <v/>
      </c>
      <c r="C17" s="10" t="str">
        <f>IF('1 Anagrafica articoli'!A17="","",'1 Anagrafica articoli'!C17)</f>
        <v/>
      </c>
      <c r="D17" s="11" t="str">
        <f>IF($A17="","",SUMIFS('2 Movimenti'!$E$3:$E$82,'2 Movimenti'!$B$3:$B$82,$A17,'2 Movimenti'!$D$3:$D$82,"Carico"))</f>
        <v/>
      </c>
      <c r="E17" s="11" t="str">
        <f>IF($A17="","",SUMIFS('2 Movimenti'!$E$3:$E$82,'2 Movimenti'!$B$3:$B$82,$A17,'2 Movimenti'!$D$3:$D$82,"Scarico"))</f>
        <v/>
      </c>
      <c r="F17" s="12" t="str">
        <f t="shared" si="0"/>
        <v/>
      </c>
      <c r="G17" s="13" t="str">
        <f>IF($A17="","",'1 Anagrafica articoli'!F17)</f>
        <v/>
      </c>
      <c r="H17" s="13" t="str">
        <f t="shared" si="1"/>
        <v/>
      </c>
      <c r="I17" s="14" t="str">
        <f>IF($A17="","",IF(F17&lt;='1 Anagrafica articoli'!H17,"SI","No"))</f>
        <v/>
      </c>
    </row>
    <row r="18" spans="1:9" ht="21.95" customHeight="1" x14ac:dyDescent="0.25">
      <c r="A18" s="10" t="str">
        <f>IF('1 Anagrafica articoli'!A18="","",'1 Anagrafica articoli'!A18)</f>
        <v/>
      </c>
      <c r="B18" s="10" t="str">
        <f>IF('1 Anagrafica articoli'!A18="","",'1 Anagrafica articoli'!B18)</f>
        <v/>
      </c>
      <c r="C18" s="10" t="str">
        <f>IF('1 Anagrafica articoli'!A18="","",'1 Anagrafica articoli'!C18)</f>
        <v/>
      </c>
      <c r="D18" s="11" t="str">
        <f>IF($A18="","",SUMIFS('2 Movimenti'!$E$3:$E$82,'2 Movimenti'!$B$3:$B$82,$A18,'2 Movimenti'!$D$3:$D$82,"Carico"))</f>
        <v/>
      </c>
      <c r="E18" s="11" t="str">
        <f>IF($A18="","",SUMIFS('2 Movimenti'!$E$3:$E$82,'2 Movimenti'!$B$3:$B$82,$A18,'2 Movimenti'!$D$3:$D$82,"Scarico"))</f>
        <v/>
      </c>
      <c r="F18" s="12" t="str">
        <f t="shared" si="0"/>
        <v/>
      </c>
      <c r="G18" s="13" t="str">
        <f>IF($A18="","",'1 Anagrafica articoli'!F18)</f>
        <v/>
      </c>
      <c r="H18" s="13" t="str">
        <f t="shared" si="1"/>
        <v/>
      </c>
      <c r="I18" s="14" t="str">
        <f>IF($A18="","",IF(F18&lt;='1 Anagrafica articoli'!H18,"SI","No"))</f>
        <v/>
      </c>
    </row>
    <row r="19" spans="1:9" ht="21.95" customHeight="1" x14ac:dyDescent="0.25">
      <c r="A19" s="10" t="str">
        <f>IF('1 Anagrafica articoli'!A19="","",'1 Anagrafica articoli'!A19)</f>
        <v/>
      </c>
      <c r="B19" s="10" t="str">
        <f>IF('1 Anagrafica articoli'!A19="","",'1 Anagrafica articoli'!B19)</f>
        <v/>
      </c>
      <c r="C19" s="10" t="str">
        <f>IF('1 Anagrafica articoli'!A19="","",'1 Anagrafica articoli'!C19)</f>
        <v/>
      </c>
      <c r="D19" s="11" t="str">
        <f>IF($A19="","",SUMIFS('2 Movimenti'!$E$3:$E$82,'2 Movimenti'!$B$3:$B$82,$A19,'2 Movimenti'!$D$3:$D$82,"Carico"))</f>
        <v/>
      </c>
      <c r="E19" s="11" t="str">
        <f>IF($A19="","",SUMIFS('2 Movimenti'!$E$3:$E$82,'2 Movimenti'!$B$3:$B$82,$A19,'2 Movimenti'!$D$3:$D$82,"Scarico"))</f>
        <v/>
      </c>
      <c r="F19" s="12" t="str">
        <f t="shared" si="0"/>
        <v/>
      </c>
      <c r="G19" s="13" t="str">
        <f>IF($A19="","",'1 Anagrafica articoli'!F19)</f>
        <v/>
      </c>
      <c r="H19" s="13" t="str">
        <f t="shared" si="1"/>
        <v/>
      </c>
      <c r="I19" s="14" t="str">
        <f>IF($A19="","",IF(F19&lt;='1 Anagrafica articoli'!H19,"SI","No"))</f>
        <v/>
      </c>
    </row>
    <row r="20" spans="1:9" ht="21.95" customHeight="1" x14ac:dyDescent="0.25">
      <c r="A20" s="10" t="str">
        <f>IF('1 Anagrafica articoli'!A20="","",'1 Anagrafica articoli'!A20)</f>
        <v/>
      </c>
      <c r="B20" s="10" t="str">
        <f>IF('1 Anagrafica articoli'!A20="","",'1 Anagrafica articoli'!B20)</f>
        <v/>
      </c>
      <c r="C20" s="10" t="str">
        <f>IF('1 Anagrafica articoli'!A20="","",'1 Anagrafica articoli'!C20)</f>
        <v/>
      </c>
      <c r="D20" s="11" t="str">
        <f>IF($A20="","",SUMIFS('2 Movimenti'!$E$3:$E$82,'2 Movimenti'!$B$3:$B$82,$A20,'2 Movimenti'!$D$3:$D$82,"Carico"))</f>
        <v/>
      </c>
      <c r="E20" s="11" t="str">
        <f>IF($A20="","",SUMIFS('2 Movimenti'!$E$3:$E$82,'2 Movimenti'!$B$3:$B$82,$A20,'2 Movimenti'!$D$3:$D$82,"Scarico"))</f>
        <v/>
      </c>
      <c r="F20" s="12" t="str">
        <f t="shared" si="0"/>
        <v/>
      </c>
      <c r="G20" s="13" t="str">
        <f>IF($A20="","",'1 Anagrafica articoli'!F20)</f>
        <v/>
      </c>
      <c r="H20" s="13" t="str">
        <f t="shared" si="1"/>
        <v/>
      </c>
      <c r="I20" s="14" t="str">
        <f>IF($A20="","",IF(F20&lt;='1 Anagrafica articoli'!H20,"SI","No"))</f>
        <v/>
      </c>
    </row>
    <row r="21" spans="1:9" ht="21.95" customHeight="1" x14ac:dyDescent="0.25">
      <c r="A21" s="10" t="str">
        <f>IF('1 Anagrafica articoli'!A21="","",'1 Anagrafica articoli'!A21)</f>
        <v/>
      </c>
      <c r="B21" s="10" t="str">
        <f>IF('1 Anagrafica articoli'!A21="","",'1 Anagrafica articoli'!B21)</f>
        <v/>
      </c>
      <c r="C21" s="10" t="str">
        <f>IF('1 Anagrafica articoli'!A21="","",'1 Anagrafica articoli'!C21)</f>
        <v/>
      </c>
      <c r="D21" s="11" t="str">
        <f>IF($A21="","",SUMIFS('2 Movimenti'!$E$3:$E$82,'2 Movimenti'!$B$3:$B$82,$A21,'2 Movimenti'!$D$3:$D$82,"Carico"))</f>
        <v/>
      </c>
      <c r="E21" s="11" t="str">
        <f>IF($A21="","",SUMIFS('2 Movimenti'!$E$3:$E$82,'2 Movimenti'!$B$3:$B$82,$A21,'2 Movimenti'!$D$3:$D$82,"Scarico"))</f>
        <v/>
      </c>
      <c r="F21" s="12" t="str">
        <f t="shared" si="0"/>
        <v/>
      </c>
      <c r="G21" s="13" t="str">
        <f>IF($A21="","",'1 Anagrafica articoli'!F21)</f>
        <v/>
      </c>
      <c r="H21" s="13" t="str">
        <f t="shared" si="1"/>
        <v/>
      </c>
      <c r="I21" s="14" t="str">
        <f>IF($A21="","",IF(F21&lt;='1 Anagrafica articoli'!H21,"SI","No"))</f>
        <v/>
      </c>
    </row>
    <row r="22" spans="1:9" ht="21.95" customHeight="1" x14ac:dyDescent="0.25">
      <c r="A22" s="10" t="str">
        <f>IF('1 Anagrafica articoli'!A22="","",'1 Anagrafica articoli'!A22)</f>
        <v/>
      </c>
      <c r="B22" s="10" t="str">
        <f>IF('1 Anagrafica articoli'!A22="","",'1 Anagrafica articoli'!B22)</f>
        <v/>
      </c>
      <c r="C22" s="10" t="str">
        <f>IF('1 Anagrafica articoli'!A22="","",'1 Anagrafica articoli'!C22)</f>
        <v/>
      </c>
      <c r="D22" s="11" t="str">
        <f>IF($A22="","",SUMIFS('2 Movimenti'!$E$3:$E$82,'2 Movimenti'!$B$3:$B$82,$A22,'2 Movimenti'!$D$3:$D$82,"Carico"))</f>
        <v/>
      </c>
      <c r="E22" s="11" t="str">
        <f>IF($A22="","",SUMIFS('2 Movimenti'!$E$3:$E$82,'2 Movimenti'!$B$3:$B$82,$A22,'2 Movimenti'!$D$3:$D$82,"Scarico"))</f>
        <v/>
      </c>
      <c r="F22" s="12" t="str">
        <f t="shared" si="0"/>
        <v/>
      </c>
      <c r="G22" s="13" t="str">
        <f>IF($A22="","",'1 Anagrafica articoli'!F22)</f>
        <v/>
      </c>
      <c r="H22" s="13" t="str">
        <f t="shared" si="1"/>
        <v/>
      </c>
      <c r="I22" s="14" t="str">
        <f>IF($A22="","",IF(F22&lt;='1 Anagrafica articoli'!H22,"SI","No"))</f>
        <v/>
      </c>
    </row>
    <row r="23" spans="1:9" ht="21.95" customHeight="1" x14ac:dyDescent="0.25">
      <c r="A23" s="10" t="str">
        <f>IF('1 Anagrafica articoli'!A23="","",'1 Anagrafica articoli'!A23)</f>
        <v/>
      </c>
      <c r="B23" s="10" t="str">
        <f>IF('1 Anagrafica articoli'!A23="","",'1 Anagrafica articoli'!B23)</f>
        <v/>
      </c>
      <c r="C23" s="10" t="str">
        <f>IF('1 Anagrafica articoli'!A23="","",'1 Anagrafica articoli'!C23)</f>
        <v/>
      </c>
      <c r="D23" s="11" t="str">
        <f>IF($A23="","",SUMIFS('2 Movimenti'!$E$3:$E$82,'2 Movimenti'!$B$3:$B$82,$A23,'2 Movimenti'!$D$3:$D$82,"Carico"))</f>
        <v/>
      </c>
      <c r="E23" s="11" t="str">
        <f>IF($A23="","",SUMIFS('2 Movimenti'!$E$3:$E$82,'2 Movimenti'!$B$3:$B$82,$A23,'2 Movimenti'!$D$3:$D$82,"Scarico"))</f>
        <v/>
      </c>
      <c r="F23" s="12" t="str">
        <f t="shared" si="0"/>
        <v/>
      </c>
      <c r="G23" s="13" t="str">
        <f>IF($A23="","",'1 Anagrafica articoli'!F23)</f>
        <v/>
      </c>
      <c r="H23" s="13" t="str">
        <f t="shared" si="1"/>
        <v/>
      </c>
      <c r="I23" s="14" t="str">
        <f>IF($A23="","",IF(F23&lt;='1 Anagrafica articoli'!H23,"SI","No"))</f>
        <v/>
      </c>
    </row>
    <row r="24" spans="1:9" ht="21.95" customHeight="1" x14ac:dyDescent="0.25">
      <c r="A24" s="10" t="str">
        <f>IF('1 Anagrafica articoli'!A24="","",'1 Anagrafica articoli'!A24)</f>
        <v/>
      </c>
      <c r="B24" s="10" t="str">
        <f>IF('1 Anagrafica articoli'!A24="","",'1 Anagrafica articoli'!B24)</f>
        <v/>
      </c>
      <c r="C24" s="10" t="str">
        <f>IF('1 Anagrafica articoli'!A24="","",'1 Anagrafica articoli'!C24)</f>
        <v/>
      </c>
      <c r="D24" s="11" t="str">
        <f>IF($A24="","",SUMIFS('2 Movimenti'!$E$3:$E$82,'2 Movimenti'!$B$3:$B$82,$A24,'2 Movimenti'!$D$3:$D$82,"Carico"))</f>
        <v/>
      </c>
      <c r="E24" s="11" t="str">
        <f>IF($A24="","",SUMIFS('2 Movimenti'!$E$3:$E$82,'2 Movimenti'!$B$3:$B$82,$A24,'2 Movimenti'!$D$3:$D$82,"Scarico"))</f>
        <v/>
      </c>
      <c r="F24" s="12" t="str">
        <f t="shared" si="0"/>
        <v/>
      </c>
      <c r="G24" s="13" t="str">
        <f>IF($A24="","",'1 Anagrafica articoli'!F24)</f>
        <v/>
      </c>
      <c r="H24" s="13" t="str">
        <f t="shared" si="1"/>
        <v/>
      </c>
      <c r="I24" s="14" t="str">
        <f>IF($A24="","",IF(F24&lt;='1 Anagrafica articoli'!H24,"SI","No"))</f>
        <v/>
      </c>
    </row>
    <row r="25" spans="1:9" ht="21.95" customHeight="1" x14ac:dyDescent="0.25">
      <c r="A25" s="10" t="str">
        <f>IF('1 Anagrafica articoli'!A25="","",'1 Anagrafica articoli'!A25)</f>
        <v/>
      </c>
      <c r="B25" s="10" t="str">
        <f>IF('1 Anagrafica articoli'!A25="","",'1 Anagrafica articoli'!B25)</f>
        <v/>
      </c>
      <c r="C25" s="10" t="str">
        <f>IF('1 Anagrafica articoli'!A25="","",'1 Anagrafica articoli'!C25)</f>
        <v/>
      </c>
      <c r="D25" s="11" t="str">
        <f>IF($A25="","",SUMIFS('2 Movimenti'!$E$3:$E$82,'2 Movimenti'!$B$3:$B$82,$A25,'2 Movimenti'!$D$3:$D$82,"Carico"))</f>
        <v/>
      </c>
      <c r="E25" s="11" t="str">
        <f>IF($A25="","",SUMIFS('2 Movimenti'!$E$3:$E$82,'2 Movimenti'!$B$3:$B$82,$A25,'2 Movimenti'!$D$3:$D$82,"Scarico"))</f>
        <v/>
      </c>
      <c r="F25" s="12" t="str">
        <f t="shared" si="0"/>
        <v/>
      </c>
      <c r="G25" s="13" t="str">
        <f>IF($A25="","",'1 Anagrafica articoli'!F25)</f>
        <v/>
      </c>
      <c r="H25" s="13" t="str">
        <f t="shared" si="1"/>
        <v/>
      </c>
      <c r="I25" s="14" t="str">
        <f>IF($A25="","",IF(F25&lt;='1 Anagrafica articoli'!H25,"SI","No"))</f>
        <v/>
      </c>
    </row>
    <row r="26" spans="1:9" ht="21.95" customHeight="1" x14ac:dyDescent="0.25">
      <c r="A26" s="10" t="str">
        <f>IF('1 Anagrafica articoli'!A26="","",'1 Anagrafica articoli'!A26)</f>
        <v/>
      </c>
      <c r="B26" s="10" t="str">
        <f>IF('1 Anagrafica articoli'!A26="","",'1 Anagrafica articoli'!B26)</f>
        <v/>
      </c>
      <c r="C26" s="10" t="str">
        <f>IF('1 Anagrafica articoli'!A26="","",'1 Anagrafica articoli'!C26)</f>
        <v/>
      </c>
      <c r="D26" s="11" t="str">
        <f>IF($A26="","",SUMIFS('2 Movimenti'!$E$3:$E$82,'2 Movimenti'!$B$3:$B$82,$A26,'2 Movimenti'!$D$3:$D$82,"Carico"))</f>
        <v/>
      </c>
      <c r="E26" s="11" t="str">
        <f>IF($A26="","",SUMIFS('2 Movimenti'!$E$3:$E$82,'2 Movimenti'!$B$3:$B$82,$A26,'2 Movimenti'!$D$3:$D$82,"Scarico"))</f>
        <v/>
      </c>
      <c r="F26" s="12" t="str">
        <f t="shared" si="0"/>
        <v/>
      </c>
      <c r="G26" s="13" t="str">
        <f>IF($A26="","",'1 Anagrafica articoli'!F26)</f>
        <v/>
      </c>
      <c r="H26" s="13" t="str">
        <f t="shared" si="1"/>
        <v/>
      </c>
      <c r="I26" s="14" t="str">
        <f>IF($A26="","",IF(F26&lt;='1 Anagrafica articoli'!H26,"SI","No"))</f>
        <v/>
      </c>
    </row>
    <row r="27" spans="1:9" ht="21.95" customHeight="1" x14ac:dyDescent="0.25">
      <c r="A27" s="10" t="str">
        <f>IF('1 Anagrafica articoli'!A27="","",'1 Anagrafica articoli'!A27)</f>
        <v/>
      </c>
      <c r="B27" s="10" t="str">
        <f>IF('1 Anagrafica articoli'!A27="","",'1 Anagrafica articoli'!B27)</f>
        <v/>
      </c>
      <c r="C27" s="10" t="str">
        <f>IF('1 Anagrafica articoli'!A27="","",'1 Anagrafica articoli'!C27)</f>
        <v/>
      </c>
      <c r="D27" s="11" t="str">
        <f>IF($A27="","",SUMIFS('2 Movimenti'!$E$3:$E$82,'2 Movimenti'!$B$3:$B$82,$A27,'2 Movimenti'!$D$3:$D$82,"Carico"))</f>
        <v/>
      </c>
      <c r="E27" s="11" t="str">
        <f>IF($A27="","",SUMIFS('2 Movimenti'!$E$3:$E$82,'2 Movimenti'!$B$3:$B$82,$A27,'2 Movimenti'!$D$3:$D$82,"Scarico"))</f>
        <v/>
      </c>
      <c r="F27" s="12" t="str">
        <f t="shared" si="0"/>
        <v/>
      </c>
      <c r="G27" s="13" t="str">
        <f>IF($A27="","",'1 Anagrafica articoli'!F27)</f>
        <v/>
      </c>
      <c r="H27" s="13" t="str">
        <f t="shared" si="1"/>
        <v/>
      </c>
      <c r="I27" s="14" t="str">
        <f>IF($A27="","",IF(F27&lt;='1 Anagrafica articoli'!H27,"SI","No"))</f>
        <v/>
      </c>
    </row>
    <row r="28" spans="1:9" ht="21.95" customHeight="1" x14ac:dyDescent="0.25">
      <c r="A28" s="10" t="str">
        <f>IF('1 Anagrafica articoli'!A28="","",'1 Anagrafica articoli'!A28)</f>
        <v/>
      </c>
      <c r="B28" s="10" t="str">
        <f>IF('1 Anagrafica articoli'!A28="","",'1 Anagrafica articoli'!B28)</f>
        <v/>
      </c>
      <c r="C28" s="10" t="str">
        <f>IF('1 Anagrafica articoli'!A28="","",'1 Anagrafica articoli'!C28)</f>
        <v/>
      </c>
      <c r="D28" s="11" t="str">
        <f>IF($A28="","",SUMIFS('2 Movimenti'!$E$3:$E$82,'2 Movimenti'!$B$3:$B$82,$A28,'2 Movimenti'!$D$3:$D$82,"Carico"))</f>
        <v/>
      </c>
      <c r="E28" s="11" t="str">
        <f>IF($A28="","",SUMIFS('2 Movimenti'!$E$3:$E$82,'2 Movimenti'!$B$3:$B$82,$A28,'2 Movimenti'!$D$3:$D$82,"Scarico"))</f>
        <v/>
      </c>
      <c r="F28" s="12" t="str">
        <f t="shared" si="0"/>
        <v/>
      </c>
      <c r="G28" s="13" t="str">
        <f>IF($A28="","",'1 Anagrafica articoli'!F28)</f>
        <v/>
      </c>
      <c r="H28" s="13" t="str">
        <f t="shared" si="1"/>
        <v/>
      </c>
      <c r="I28" s="14" t="str">
        <f>IF($A28="","",IF(F28&lt;='1 Anagrafica articoli'!H28,"SI","No"))</f>
        <v/>
      </c>
    </row>
    <row r="29" spans="1:9" ht="21.95" customHeight="1" x14ac:dyDescent="0.25">
      <c r="A29" s="10" t="str">
        <f>IF('1 Anagrafica articoli'!A29="","",'1 Anagrafica articoli'!A29)</f>
        <v/>
      </c>
      <c r="B29" s="10" t="str">
        <f>IF('1 Anagrafica articoli'!A29="","",'1 Anagrafica articoli'!B29)</f>
        <v/>
      </c>
      <c r="C29" s="10" t="str">
        <f>IF('1 Anagrafica articoli'!A29="","",'1 Anagrafica articoli'!C29)</f>
        <v/>
      </c>
      <c r="D29" s="11" t="str">
        <f>IF($A29="","",SUMIFS('2 Movimenti'!$E$3:$E$82,'2 Movimenti'!$B$3:$B$82,$A29,'2 Movimenti'!$D$3:$D$82,"Carico"))</f>
        <v/>
      </c>
      <c r="E29" s="11" t="str">
        <f>IF($A29="","",SUMIFS('2 Movimenti'!$E$3:$E$82,'2 Movimenti'!$B$3:$B$82,$A29,'2 Movimenti'!$D$3:$D$82,"Scarico"))</f>
        <v/>
      </c>
      <c r="F29" s="12" t="str">
        <f t="shared" si="0"/>
        <v/>
      </c>
      <c r="G29" s="13" t="str">
        <f>IF($A29="","",'1 Anagrafica articoli'!F29)</f>
        <v/>
      </c>
      <c r="H29" s="13" t="str">
        <f t="shared" si="1"/>
        <v/>
      </c>
      <c r="I29" s="14" t="str">
        <f>IF($A29="","",IF(F29&lt;='1 Anagrafica articoli'!H29,"SI","No"))</f>
        <v/>
      </c>
    </row>
    <row r="30" spans="1:9" ht="21.95" customHeight="1" x14ac:dyDescent="0.25">
      <c r="A30" s="10" t="str">
        <f>IF('1 Anagrafica articoli'!A30="","",'1 Anagrafica articoli'!A30)</f>
        <v/>
      </c>
      <c r="B30" s="10" t="str">
        <f>IF('1 Anagrafica articoli'!A30="","",'1 Anagrafica articoli'!B30)</f>
        <v/>
      </c>
      <c r="C30" s="10" t="str">
        <f>IF('1 Anagrafica articoli'!A30="","",'1 Anagrafica articoli'!C30)</f>
        <v/>
      </c>
      <c r="D30" s="11" t="str">
        <f>IF($A30="","",SUMIFS('2 Movimenti'!$E$3:$E$82,'2 Movimenti'!$B$3:$B$82,$A30,'2 Movimenti'!$D$3:$D$82,"Carico"))</f>
        <v/>
      </c>
      <c r="E30" s="11" t="str">
        <f>IF($A30="","",SUMIFS('2 Movimenti'!$E$3:$E$82,'2 Movimenti'!$B$3:$B$82,$A30,'2 Movimenti'!$D$3:$D$82,"Scarico"))</f>
        <v/>
      </c>
      <c r="F30" s="12" t="str">
        <f t="shared" si="0"/>
        <v/>
      </c>
      <c r="G30" s="13" t="str">
        <f>IF($A30="","",'1 Anagrafica articoli'!F30)</f>
        <v/>
      </c>
      <c r="H30" s="13" t="str">
        <f t="shared" si="1"/>
        <v/>
      </c>
      <c r="I30" s="14" t="str">
        <f>IF($A30="","",IF(F30&lt;='1 Anagrafica articoli'!H30,"SI","No"))</f>
        <v/>
      </c>
    </row>
    <row r="31" spans="1:9" ht="21.95" customHeight="1" x14ac:dyDescent="0.25">
      <c r="A31" s="10" t="str">
        <f>IF('1 Anagrafica articoli'!A31="","",'1 Anagrafica articoli'!A31)</f>
        <v/>
      </c>
      <c r="B31" s="10" t="str">
        <f>IF('1 Anagrafica articoli'!A31="","",'1 Anagrafica articoli'!B31)</f>
        <v/>
      </c>
      <c r="C31" s="10" t="str">
        <f>IF('1 Anagrafica articoli'!A31="","",'1 Anagrafica articoli'!C31)</f>
        <v/>
      </c>
      <c r="D31" s="11" t="str">
        <f>IF($A31="","",SUMIFS('2 Movimenti'!$E$3:$E$82,'2 Movimenti'!$B$3:$B$82,$A31,'2 Movimenti'!$D$3:$D$82,"Carico"))</f>
        <v/>
      </c>
      <c r="E31" s="11" t="str">
        <f>IF($A31="","",SUMIFS('2 Movimenti'!$E$3:$E$82,'2 Movimenti'!$B$3:$B$82,$A31,'2 Movimenti'!$D$3:$D$82,"Scarico"))</f>
        <v/>
      </c>
      <c r="F31" s="12" t="str">
        <f t="shared" si="0"/>
        <v/>
      </c>
      <c r="G31" s="13" t="str">
        <f>IF($A31="","",'1 Anagrafica articoli'!F31)</f>
        <v/>
      </c>
      <c r="H31" s="13" t="str">
        <f t="shared" si="1"/>
        <v/>
      </c>
      <c r="I31" s="14" t="str">
        <f>IF($A31="","",IF(F31&lt;='1 Anagrafica articoli'!H31,"SI","No"))</f>
        <v/>
      </c>
    </row>
    <row r="32" spans="1:9" ht="21.95" customHeight="1" x14ac:dyDescent="0.25">
      <c r="A32" s="10" t="str">
        <f>IF('1 Anagrafica articoli'!A32="","",'1 Anagrafica articoli'!A32)</f>
        <v/>
      </c>
      <c r="B32" s="10" t="str">
        <f>IF('1 Anagrafica articoli'!A32="","",'1 Anagrafica articoli'!B32)</f>
        <v/>
      </c>
      <c r="C32" s="10" t="str">
        <f>IF('1 Anagrafica articoli'!A32="","",'1 Anagrafica articoli'!C32)</f>
        <v/>
      </c>
      <c r="D32" s="11" t="str">
        <f>IF($A32="","",SUMIFS('2 Movimenti'!$E$3:$E$82,'2 Movimenti'!$B$3:$B$82,$A32,'2 Movimenti'!$D$3:$D$82,"Carico"))</f>
        <v/>
      </c>
      <c r="E32" s="11" t="str">
        <f>IF($A32="","",SUMIFS('2 Movimenti'!$E$3:$E$82,'2 Movimenti'!$B$3:$B$82,$A32,'2 Movimenti'!$D$3:$D$82,"Scarico"))</f>
        <v/>
      </c>
      <c r="F32" s="12" t="str">
        <f t="shared" si="0"/>
        <v/>
      </c>
      <c r="G32" s="13" t="str">
        <f>IF($A32="","",'1 Anagrafica articoli'!F32)</f>
        <v/>
      </c>
      <c r="H32" s="13" t="str">
        <f t="shared" si="1"/>
        <v/>
      </c>
      <c r="I32" s="14" t="str">
        <f>IF($A32="","",IF(F32&lt;='1 Anagrafica articoli'!H32,"SI","No"))</f>
        <v/>
      </c>
    </row>
    <row r="34" spans="1:9" ht="26.1" customHeight="1" x14ac:dyDescent="0.25">
      <c r="A34" s="7" t="s">
        <v>139</v>
      </c>
      <c r="B34" s="8"/>
      <c r="C34" s="8"/>
      <c r="D34" s="8"/>
      <c r="E34" s="8"/>
      <c r="F34" s="8"/>
      <c r="G34" s="8"/>
      <c r="H34" s="15">
        <f>SUM(H3:H32)</f>
        <v>6117.2</v>
      </c>
      <c r="I34" s="8"/>
    </row>
  </sheetData>
  <mergeCells count="1">
    <mergeCell ref="A1:I1"/>
  </mergeCells>
  <conditionalFormatting sqref="A3:I32">
    <cfRule type="expression" dxfId="2" priority="1">
      <formula>$I3="SI"</formula>
    </cfRule>
  </conditionalFormatting>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expression" priority="2" id="{00000000-000E-0000-0300-000002000000}">
            <xm:f>AND($A3&lt;&gt;"",$I3="No",$F3&lt;='1 Anagrafica articoli'!H3*1.2)</xm:f>
            <x14:dxf>
              <fill>
                <patternFill patternType="solid">
                  <fgColor rgb="FFFFF7C2"/>
                  <bgColor rgb="FFFFF7C2"/>
                </patternFill>
              </fill>
            </x14:dxf>
          </x14:cfRule>
          <xm:sqref>A3:I32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workbookViewId="0">
      <selection sqref="A1:D1"/>
    </sheetView>
  </sheetViews>
  <sheetFormatPr defaultRowHeight="15" x14ac:dyDescent="0.25"/>
  <cols>
    <col min="1" max="1" width="38" customWidth="1"/>
    <col min="2" max="3" width="20" customWidth="1"/>
    <col min="4" max="4" width="18" customWidth="1"/>
  </cols>
  <sheetData>
    <row r="1" spans="1:4" ht="32.1" customHeight="1" x14ac:dyDescent="0.25">
      <c r="A1" s="25" t="s">
        <v>140</v>
      </c>
      <c r="B1" s="22"/>
      <c r="C1" s="22"/>
      <c r="D1" s="22"/>
    </row>
    <row r="3" spans="1:4" x14ac:dyDescent="0.25">
      <c r="A3" s="16" t="s">
        <v>141</v>
      </c>
      <c r="B3" s="17">
        <f ca="1">TODAY()</f>
        <v>46164</v>
      </c>
    </row>
    <row r="5" spans="1:4" ht="15.75" x14ac:dyDescent="0.25">
      <c r="A5" s="18" t="s">
        <v>142</v>
      </c>
    </row>
    <row r="7" spans="1:4" ht="24" customHeight="1" x14ac:dyDescent="0.25">
      <c r="A7" s="16" t="s">
        <v>143</v>
      </c>
      <c r="B7" s="19">
        <f>SUM('3 Giacenze'!H3:H32)</f>
        <v>6117.2</v>
      </c>
    </row>
    <row r="8" spans="1:4" ht="24" customHeight="1" x14ac:dyDescent="0.25">
      <c r="A8" s="16" t="s">
        <v>144</v>
      </c>
      <c r="B8" s="11">
        <f>COUNTIF('1 Anagrafica articoli'!A3:A32,"?*")</f>
        <v>12</v>
      </c>
    </row>
    <row r="9" spans="1:4" ht="24" customHeight="1" x14ac:dyDescent="0.25">
      <c r="A9" s="16" t="s">
        <v>145</v>
      </c>
      <c r="B9" s="11">
        <f>COUNTIF('3 Giacenze'!I3:I32,"SI")</f>
        <v>9</v>
      </c>
    </row>
    <row r="10" spans="1:4" ht="24" customHeight="1" x14ac:dyDescent="0.25">
      <c r="A10" s="16" t="s">
        <v>146</v>
      </c>
      <c r="B10" s="11">
        <f>SUMPRODUCT(('3 Giacenze'!A3:A32&lt;&gt;"")*('3 Giacenze'!F3:F32=0))</f>
        <v>1</v>
      </c>
    </row>
    <row r="11" spans="1:4" ht="24" customHeight="1" x14ac:dyDescent="0.25">
      <c r="A11" s="16" t="s">
        <v>147</v>
      </c>
      <c r="B11" s="11">
        <f>COUNTIF('2 Movimenti'!A3:A82,"?*")</f>
        <v>20</v>
      </c>
    </row>
    <row r="14" spans="1:4" ht="15.75" x14ac:dyDescent="0.25">
      <c r="A14" s="18" t="s">
        <v>148</v>
      </c>
    </row>
    <row r="15" spans="1:4" ht="27.95" customHeight="1" x14ac:dyDescent="0.25">
      <c r="A15" s="2" t="s">
        <v>149</v>
      </c>
      <c r="B15" s="2" t="s">
        <v>150</v>
      </c>
      <c r="C15" s="2" t="s">
        <v>135</v>
      </c>
      <c r="D15" s="2" t="s">
        <v>137</v>
      </c>
    </row>
    <row r="16" spans="1:4" ht="21.95" customHeight="1" x14ac:dyDescent="0.25">
      <c r="A16" s="20">
        <v>1</v>
      </c>
      <c r="B16" s="10" t="str">
        <f>IFERROR(INDEX('3 Giacenze'!$B$3:$B$32,MATCH(D16,'3 Giacenze'!$H$3:$H$32,0)),"")</f>
        <v>Motore elettrico trifase 1.5 kW</v>
      </c>
      <c r="C16" s="11">
        <f>IFERROR(INDEX('3 Giacenze'!$F$3:$F$32,MATCH(D16,'3 Giacenze'!$H$3:$H$32,0)),"")</f>
        <v>10</v>
      </c>
      <c r="D16" s="13">
        <f>IFERROR(LARGE('3 Giacenze'!$H$3:$H$32,1),0)</f>
        <v>1450</v>
      </c>
    </row>
    <row r="17" spans="1:4" ht="21.95" customHeight="1" x14ac:dyDescent="0.25">
      <c r="A17" s="20">
        <v>2</v>
      </c>
      <c r="B17" s="10" t="str">
        <f>IFERROR(INDEX('3 Giacenze'!$B$3:$B$32,MATCH(D17,'3 Giacenze'!$H$3:$H$32,0)),"")</f>
        <v>Quadro elettrico assemblato QE-12</v>
      </c>
      <c r="C17" s="11">
        <f>IFERROR(INDEX('3 Giacenze'!$F$3:$F$32,MATCH(D17,'3 Giacenze'!$H$3:$H$32,0)),"")</f>
        <v>3</v>
      </c>
      <c r="D17" s="13">
        <f>IFERROR(LARGE('3 Giacenze'!$H$3:$H$32,2),0)</f>
        <v>1260</v>
      </c>
    </row>
    <row r="18" spans="1:4" ht="21.95" customHeight="1" x14ac:dyDescent="0.25">
      <c r="A18" s="20">
        <v>3</v>
      </c>
      <c r="B18" s="10" t="str">
        <f>IFERROR(INDEX('3 Giacenze'!$B$3:$B$32,MATCH(D18,'3 Giacenze'!$H$3:$H$32,0)),"")</f>
        <v>Pannello laminato bianco 18mm 2.8x2.07m</v>
      </c>
      <c r="C18" s="11">
        <f>IFERROR(INDEX('3 Giacenze'!$F$3:$F$32,MATCH(D18,'3 Giacenze'!$H$3:$H$32,0)),"")</f>
        <v>24</v>
      </c>
      <c r="D18" s="13">
        <f>IFERROR(LARGE('3 Giacenze'!$H$3:$H$32,3),0)</f>
        <v>1248</v>
      </c>
    </row>
    <row r="19" spans="1:4" ht="21.95" customHeight="1" x14ac:dyDescent="0.25">
      <c r="A19" s="20">
        <v>4</v>
      </c>
      <c r="B19" s="10" t="str">
        <f>IFERROR(INDEX('3 Giacenze'!$B$3:$B$32,MATCH(D19,'3 Giacenze'!$H$3:$H$32,0)),"")</f>
        <v>Profilo alluminio 40x40 cava 8</v>
      </c>
      <c r="C19" s="11">
        <f>IFERROR(INDEX('3 Giacenze'!$F$3:$F$32,MATCH(D19,'3 Giacenze'!$H$3:$H$32,0)),"")</f>
        <v>180</v>
      </c>
      <c r="D19" s="13">
        <f>IFERROR(LARGE('3 Giacenze'!$H$3:$H$32,4),0)</f>
        <v>1224</v>
      </c>
    </row>
    <row r="20" spans="1:4" ht="21.95" customHeight="1" x14ac:dyDescent="0.25">
      <c r="A20" s="20">
        <v>5</v>
      </c>
      <c r="B20" s="10" t="str">
        <f>IFERROR(INDEX('3 Giacenze'!$B$3:$B$32,MATCH(D20,'3 Giacenze'!$H$3:$H$32,0)),"")</f>
        <v>Lamiera acciaio S235 2mm 1x2m</v>
      </c>
      <c r="C20" s="11">
        <f>IFERROR(INDEX('3 Giacenze'!$F$3:$F$32,MATCH(D20,'3 Giacenze'!$H$3:$H$32,0)),"")</f>
        <v>15</v>
      </c>
      <c r="D20" s="13">
        <f>IFERROR(LARGE('3 Giacenze'!$H$3:$H$32,5),0)</f>
        <v>577.5</v>
      </c>
    </row>
    <row r="21" spans="1:4" ht="26.1" customHeight="1" x14ac:dyDescent="0.25">
      <c r="A21" s="7" t="s">
        <v>151</v>
      </c>
      <c r="B21" s="8"/>
      <c r="C21" s="8"/>
      <c r="D21" s="15">
        <f>SUM(D16:D20)</f>
        <v>5759.5</v>
      </c>
    </row>
    <row r="23" spans="1:4" ht="45.95" customHeight="1" x14ac:dyDescent="0.25">
      <c r="A23" s="26" t="s">
        <v>152</v>
      </c>
      <c r="B23" s="22"/>
      <c r="C23" s="22"/>
      <c r="D23" s="22"/>
    </row>
  </sheetData>
  <mergeCells count="2">
    <mergeCell ref="A1:D1"/>
    <mergeCell ref="A23:D23"/>
  </mergeCells>
  <conditionalFormatting sqref="A9:B9">
    <cfRule type="expression" dxfId="0" priority="1">
      <formula>$B$9&gt;0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Istruzioni</vt:lpstr>
      <vt:lpstr>1 Anagrafica articoli</vt:lpstr>
      <vt:lpstr>2 Movimenti</vt:lpstr>
      <vt:lpstr>3 Giacenze</vt:lpstr>
      <vt:lpstr>4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inventario e magazzino — SynSphere</dc:title>
  <dc:creator>SynSphere Italia</dc:creator>
  <dc:description>Gestione scorte, movimenti di carico/scarico e giacenze per PMI italiane. https://www.synsphere.it</dc:description>
  <cp:lastModifiedBy>Egiziago Cioffi</cp:lastModifiedBy>
  <dcterms:created xsi:type="dcterms:W3CDTF">2026-05-22T06:07:14Z</dcterms:created>
  <dcterms:modified xsi:type="dcterms:W3CDTF">2026-05-22T06:20:11Z</dcterms:modified>
</cp:coreProperties>
</file>