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Budget IT" sheetId="2" state="visible" r:id="rId2"/>
    <sheet xmlns:r="http://schemas.openxmlformats.org/officeDocument/2006/relationships" name="Contratti e rinnovi" sheetId="3" state="visible" r:id="rId3"/>
    <sheet xmlns:r="http://schemas.openxmlformats.org/officeDocument/2006/relationships" name="Dashboard" sheetId="4" state="visible" r:id="rId4"/>
  </sheets>
  <definedNames>
    <definedName name="CategorieBudget">'Budget IT'!$A$6:$A$13</definedName>
  </definedNames>
  <calcPr calcId="124519" calcMode="auto" fullCalcOnLoad="1"/>
</workbook>
</file>

<file path=xl/styles.xml><?xml version="1.0" encoding="utf-8"?>
<styleSheet xmlns="http://schemas.openxmlformats.org/spreadsheetml/2006/main">
  <numFmts count="4">
    <numFmt numFmtId="164" formatCode="#,##0 &quot;€&quot;"/>
    <numFmt numFmtId="165" formatCode="0.0%"/>
    <numFmt numFmtId="166" formatCode="yyyy-mm-dd"/>
    <numFmt numFmtId="167" formatCode="DD/MM/YYYY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FFFFFF"/>
      <sz val="11"/>
    </font>
    <font>
      <name val="Calibri"/>
      <b val="1"/>
      <color rgb="000177FF"/>
      <sz val="13"/>
    </font>
    <font>
      <name val="Calibri"/>
      <color rgb="00212529"/>
      <sz val="11"/>
    </font>
    <font>
      <name val="Calibri"/>
      <b val="1"/>
      <color rgb="00FFFFFF"/>
      <sz val="14"/>
    </font>
    <font>
      <name val="Calibri"/>
      <b val="1"/>
      <color rgb="00212529"/>
      <sz val="10"/>
    </font>
    <font>
      <name val="Calibri"/>
      <color rgb="00212529"/>
      <sz val="10"/>
    </font>
    <font>
      <name val="Calibri"/>
      <color rgb="00666666"/>
      <sz val="9"/>
    </font>
    <font>
      <name val="Calibri"/>
      <b val="1"/>
      <color rgb="00FFFFFF"/>
      <sz val="11"/>
    </font>
    <font>
      <name val="Calibri"/>
      <color rgb="00666666"/>
      <sz val="10"/>
    </font>
    <font>
      <name val="Calibri"/>
      <b val="1"/>
      <color rgb="000177FF"/>
      <sz val="12"/>
    </font>
  </fonts>
  <fills count="7">
    <fill>
      <patternFill/>
    </fill>
    <fill>
      <patternFill patternType="gray125"/>
    </fill>
    <fill>
      <patternFill patternType="solid">
        <fgColor rgb="000177FF"/>
        <bgColor rgb="000177FF"/>
      </patternFill>
    </fill>
    <fill>
      <patternFill patternType="solid">
        <fgColor rgb="00005FCC"/>
        <bgColor rgb="00005FCC"/>
      </patternFill>
    </fill>
    <fill>
      <patternFill patternType="solid">
        <fgColor rgb="00F5F5F5"/>
        <bgColor rgb="00F5F5F5"/>
      </patternFill>
    </fill>
    <fill>
      <patternFill patternType="solid">
        <fgColor rgb="00EAF4FF"/>
        <bgColor rgb="00EAF4FF"/>
      </patternFill>
    </fill>
    <fill>
      <patternFill patternType="solid">
        <fgColor rgb="00191A1E"/>
        <bgColor rgb="00191A1E"/>
      </patternFill>
    </fill>
  </fills>
  <borders count="9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  <border>
      <left style="thin">
        <color rgb="00DDDDDD"/>
      </left>
      <right/>
      <top/>
      <bottom/>
      <diagonal/>
    </border>
    <border>
      <left style="thin">
        <color rgb="00DDDDDD"/>
      </left>
      <right style="thin">
        <color rgb="00DDDDDD"/>
      </right>
      <top/>
      <bottom/>
      <diagonal/>
    </border>
    <border>
      <left style="thin">
        <color rgb="00DDDDDD"/>
      </left>
      <right style="thin">
        <color rgb="00DDDDDD"/>
      </right>
      <top/>
      <bottom style="thin">
        <color rgb="00DDDDDD"/>
      </bottom>
      <diagonal/>
    </border>
    <border>
      <left/>
      <right/>
      <top style="thin">
        <color rgb="00DDDDDD"/>
      </top>
      <bottom/>
      <diagonal/>
    </border>
    <border>
      <left/>
      <right style="thin">
        <color rgb="00DDDDDD"/>
      </right>
      <top style="thin">
        <color rgb="00DDDDDD"/>
      </top>
      <bottom/>
      <diagonal/>
    </border>
    <border>
      <left/>
      <right style="thin">
        <color rgb="00DDDDDD"/>
      </right>
      <top style="thin">
        <color rgb="00DDDDDD"/>
      </top>
      <bottom style="thin">
        <color rgb="00DDDDDD"/>
      </bottom>
      <diagonal/>
    </border>
    <border>
      <left/>
      <right/>
      <top style="thin">
        <color rgb="00DDDDDD"/>
      </top>
      <bottom style="thin">
        <color rgb="00DDDDDD"/>
      </bottom>
      <diagonal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center" wrapText="1"/>
    </xf>
    <xf numFmtId="9" fontId="7" fillId="5" borderId="1" applyAlignment="1" pivotButton="0" quotePrefix="0" xfId="0">
      <alignment horizontal="left" vertical="center" wrapText="1"/>
    </xf>
    <xf numFmtId="0" fontId="8" fillId="0" borderId="0" pivotButton="0" quotePrefix="0" xfId="0"/>
    <xf numFmtId="0" fontId="9" fillId="2" borderId="1" applyAlignment="1" pivotButton="0" quotePrefix="0" xfId="0">
      <alignment horizontal="center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0" borderId="4" pivotButton="0" quotePrefix="0" xfId="0"/>
    <xf numFmtId="3" fontId="7" fillId="5" borderId="1" applyAlignment="1" pivotButton="0" quotePrefix="0" xfId="0">
      <alignment horizontal="left" vertical="center" wrapText="1"/>
    </xf>
    <xf numFmtId="164" fontId="10" fillId="4" borderId="1" applyAlignment="1" pivotButton="0" quotePrefix="0" xfId="0">
      <alignment horizontal="right" vertical="center"/>
    </xf>
    <xf numFmtId="165" fontId="10" fillId="4" borderId="1" applyAlignment="1" pivotButton="0" quotePrefix="0" xfId="0">
      <alignment horizontal="right" vertical="center"/>
    </xf>
    <xf numFmtId="0" fontId="9" fillId="6" borderId="1" applyAlignment="1" pivotButton="0" quotePrefix="0" xfId="0">
      <alignment horizontal="left" vertical="center" wrapText="1"/>
    </xf>
    <xf numFmtId="3" fontId="9" fillId="6" borderId="1" applyAlignment="1" pivotButton="0" quotePrefix="0" xfId="0">
      <alignment horizontal="right" vertical="center"/>
    </xf>
    <xf numFmtId="164" fontId="9" fillId="6" borderId="1" applyAlignment="1" pivotButton="0" quotePrefix="0" xfId="0">
      <alignment horizontal="right" vertical="center"/>
    </xf>
    <xf numFmtId="165" fontId="9" fillId="6" borderId="1" applyAlignment="1" pivotButton="0" quotePrefix="0" xfId="0">
      <alignment horizontal="right" vertical="center"/>
    </xf>
    <xf numFmtId="0" fontId="7" fillId="5" borderId="1" applyAlignment="1" pivotButton="0" quotePrefix="0" xfId="0">
      <alignment horizontal="left" vertical="center" wrapText="1"/>
    </xf>
    <xf numFmtId="164" fontId="7" fillId="5" borderId="1" applyAlignment="1" pivotButton="0" quotePrefix="0" xfId="0">
      <alignment horizontal="left" vertical="center" wrapText="1"/>
    </xf>
    <xf numFmtId="167" fontId="7" fillId="5" borderId="1" applyAlignment="1" pivotButton="0" quotePrefix="0" xfId="0">
      <alignment horizontal="left" vertical="center" wrapText="1"/>
    </xf>
    <xf numFmtId="1" fontId="7" fillId="5" borderId="1" applyAlignment="1" pivotButton="0" quotePrefix="0" xfId="0">
      <alignment horizontal="left" vertical="center" wrapText="1"/>
    </xf>
    <xf numFmtId="167" fontId="10" fillId="4" borderId="1" applyAlignment="1" pivotButton="0" quotePrefix="0" xfId="0">
      <alignment horizontal="right" vertical="center"/>
    </xf>
    <xf numFmtId="1" fontId="10" fillId="4" borderId="1" applyAlignment="1" pivotButton="0" quotePrefix="0" xfId="0">
      <alignment horizontal="right" vertical="center"/>
    </xf>
    <xf numFmtId="0" fontId="11" fillId="0" borderId="0" pivotButton="0" quotePrefix="0" xfId="0"/>
    <xf numFmtId="9" fontId="10" fillId="4" borderId="1" applyAlignment="1" pivotButton="0" quotePrefix="0" xfId="0">
      <alignment horizontal="right" vertical="center"/>
    </xf>
    <xf numFmtId="10" fontId="10" fillId="4" borderId="1" applyAlignment="1" pivotButton="0" quotePrefix="0" xfId="0">
      <alignment horizontal="right" vertical="center"/>
    </xf>
    <xf numFmtId="0" fontId="6" fillId="0" borderId="0" pivotButton="0" quotePrefix="0" xfId="0"/>
    <xf numFmtId="0" fontId="10" fillId="4" borderId="1" applyAlignment="1" pivotButton="0" quotePrefix="0" xfId="0">
      <alignment horizontal="left" vertical="center"/>
    </xf>
  </cellXfs>
  <cellStyles count="1">
    <cellStyle name="Normal" xfId="0" builtinId="0" hidden="0"/>
  </cellStyles>
  <dxfs count="4">
    <dxf>
      <font>
        <name val="Calibri"/>
        <b val="1"/>
        <color rgb="00A0001E"/>
      </font>
      <fill>
        <patternFill patternType="solid">
          <fgColor rgb="00FFE0E0"/>
          <bgColor rgb="00FFE0E0"/>
        </patternFill>
      </fill>
    </dxf>
    <dxf>
      <font>
        <name val="Calibri"/>
        <b val="1"/>
        <color rgb="000A6E1A"/>
      </font>
      <fill>
        <patternFill patternType="solid">
          <fgColor rgb="00DEFFE3"/>
          <bgColor rgb="00DEFFE3"/>
        </patternFill>
      </fill>
    </dxf>
    <dxf>
      <font>
        <name val="Calibri"/>
        <color rgb="00A0001E"/>
      </font>
      <fill>
        <patternFill patternType="solid">
          <fgColor rgb="00FFE0E0"/>
          <bgColor rgb="00FFE0E0"/>
        </patternFill>
      </fill>
    </dxf>
    <dxf>
      <font>
        <name val="Calibri"/>
        <color rgb="008A6D00"/>
      </font>
      <fill>
        <patternFill patternType="solid">
          <fgColor rgb="00FFF7C2"/>
          <bgColor rgb="00FFF7C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4" customWidth="1" min="1" max="1"/>
    <col width="92" customWidth="1" min="2" max="2"/>
  </cols>
  <sheetData>
    <row r="1" ht="50" customHeight="1">
      <c r="A1" s="1" t="inlineStr">
        <is>
          <t>BUDGET IT ANNUALE PER PMI</t>
        </is>
      </c>
    </row>
    <row r="2" ht="22" customHeight="1">
      <c r="A2" s="2" t="inlineStr">
        <is>
          <t>SynSphere Italia — Partner Microsoft per le PMI italiane</t>
        </is>
      </c>
    </row>
    <row r="4" ht="26" customHeight="1">
      <c r="A4" s="3" t="inlineStr">
        <is>
          <t>Cosa fa questo template</t>
        </is>
      </c>
    </row>
    <row r="5" ht="22" customHeight="1">
      <c r="B5" s="4" t="inlineStr">
        <is>
          <t>Pianifica e controlla la spesa IT dell'anno: 8 categorie di costo con budget e consuntivo mese per mese, scostamenti evidenziati in automatico oltre una soglia configurabile.</t>
        </is>
      </c>
    </row>
    <row r="6" ht="22" customHeight="1">
      <c r="B6" s="4" t="inlineStr">
        <is>
          <t>Tiene sotto controllo i contratti ricorrenti: fornitore, canone, periodicità, data di rinnovo con alert automatico a 60 giorni e termine ultimo per la disdetta.</t>
        </is>
      </c>
    </row>
    <row r="7" ht="22" customHeight="1">
      <c r="B7" s="4" t="inlineStr">
        <is>
          <t>La dashboard riassume budget vs consuntivo per categoria, incidenza della spesa IT sul fatturato, le 5 voci più pesanti e i rinnovi in arrivo nei prossimi 90 giorni.</t>
        </is>
      </c>
    </row>
    <row r="8" ht="22" customHeight="1">
      <c r="B8" s="4" t="inlineStr">
        <is>
          <t>Pensato per PMI italiane senza un controllo di gestione strutturato: l'esempio precompilato riproduce una PMI di 25 persone.</t>
        </is>
      </c>
    </row>
    <row r="10" ht="26" customHeight="1">
      <c r="A10" s="3" t="inlineStr">
        <is>
          <t>Come si usa — ordine dei fogli</t>
        </is>
      </c>
    </row>
    <row r="11" ht="22" customHeight="1">
      <c r="B11" s="4" t="inlineStr">
        <is>
          <t>1. Budget IT — imposta la soglia di allarme (cella B2), poi compila per ogni categoria il budget mensile e, mese dopo mese, il consuntivo. Totali e scostamenti si calcolano da soli.</t>
        </is>
      </c>
    </row>
    <row r="12" ht="22" customHeight="1">
      <c r="B12" s="4" t="inlineStr">
        <is>
          <t>2. Contratti e rinnovi — censisci ogni contratto IT attivo: canone annuo, periodicità, data di scadenza o rinnovo e giorni di preavviso per la disdetta. Categoria budget e periodicità si scelgono dal menu a tendina; il foglio calcola la data entro cui disdire e i giorni mancanti.</t>
        </is>
      </c>
    </row>
    <row r="13" ht="22" customHeight="1">
      <c r="B13" s="4" t="inlineStr">
        <is>
          <t>3. Dashboard — inserisci il fatturato annuo nella cella di input: tutto il resto si aggiorna in automatico dai primi due fogli.</t>
        </is>
      </c>
    </row>
    <row r="15" ht="26" customHeight="1">
      <c r="A15" s="3" t="inlineStr">
        <is>
          <t>Convenzioni grafiche</t>
        </is>
      </c>
    </row>
    <row r="16" ht="22" customHeight="1">
      <c r="B16" s="4" t="inlineStr">
        <is>
          <t>Celle azzurre = input da compilare. Celle grigie = calcolate, non toccarle. Righe scure = totali.</t>
        </is>
      </c>
    </row>
    <row r="17" ht="22" customHeight="1">
      <c r="B17" s="4" t="inlineStr">
        <is>
          <t>Nel foglio Budget IT il consuntivo di un mese diventa rosso quando supera il budget oltre la soglia impostata; la colonna Scost. % diventa rossa oltre soglia e verde quando si è speso meno del previsto.</t>
        </is>
      </c>
    </row>
    <row r="18" ht="22" customHeight="1">
      <c r="B18" s="4" t="inlineStr">
        <is>
          <t>Nel foglio Contratti e rinnovi la riga diventa rossa quando mancano 60 giorni o meno alla scadenza (o la scadenza è già passata) e gialla tra 90 e 61 giorni.</t>
        </is>
      </c>
    </row>
    <row r="20" ht="26" customHeight="1">
      <c r="A20" s="3" t="inlineStr">
        <is>
          <t>Le 8 categorie di spesa</t>
        </is>
      </c>
    </row>
    <row r="21" ht="22" customHeight="1">
      <c r="B21" s="4" t="inlineStr">
        <is>
          <t>Licenze software e canoni SaaS, cloud e infrastruttura, hardware e dispositivi, connettività e telefonia, sicurezza, formazione IT, consulenze e assistenza, progetti una tantum.</t>
        </is>
      </c>
    </row>
    <row r="22" ht="22" customHeight="1">
      <c r="B22" s="4" t="inlineStr">
        <is>
          <t>La voce progetti una tantum tiene separati gli investimenti straordinari (una migrazione, un nuovo gestionale) dalla spesa ricorrente: è la distinzione più utile quando si discute il budget con la direzione.</t>
        </is>
      </c>
    </row>
    <row r="23" ht="22" customHeight="1">
      <c r="B23" s="4" t="inlineStr">
        <is>
          <t>Le etichette si possono rinominare: il menu a tendina della colonna Categoria budget nel foglio Contratti e rinnovi legge direttamente questo elenco, così le viste restano coerenti anche dopo la modifica.</t>
        </is>
      </c>
    </row>
    <row r="25" ht="26" customHeight="1">
      <c r="A25" s="3" t="inlineStr">
        <is>
          <t>Da dove partire per i numeri</t>
        </is>
      </c>
    </row>
    <row r="26" ht="22" customHeight="1">
      <c r="B26" s="4" t="inlineStr">
        <is>
          <t>Il modo più rapido per costruire il budget: partire dall'inventario degli asset IT (cosa possiedi, cosa va sostituito) e dall'elenco dei contratti attivi (cosa paghi già oggi). Sul sito SynSphere trovi anche il template gratuito di inventario asset IT che alimenta direttamente questo budget.</t>
        </is>
      </c>
    </row>
    <row r="27" ht="22" customHeight="1">
      <c r="B27" s="4" t="inlineStr">
        <is>
          <t>Per le licenze Microsoft 365 vale la pena verificare i seat realmente usati prima di rinnovare: spesso si scoprono licenze pagate e mai assegnate.</t>
        </is>
      </c>
    </row>
    <row r="29" ht="26" customHeight="1">
      <c r="A29" s="3" t="inlineStr">
        <is>
          <t>Nota fiscale e contabile</t>
        </is>
      </c>
    </row>
    <row r="30" ht="22" customHeight="1">
      <c r="B30" s="4" t="inlineStr">
        <is>
          <t>Questo template è uno strumento operativo di controllo di gestione: non sostituisce la contabilità aziendale né il bilancio.</t>
        </is>
      </c>
    </row>
    <row r="31" ht="22" customHeight="1">
      <c r="B31" s="4" t="inlineStr">
        <is>
          <t>Per ammortamenti, deducibilità dei costi IT e agevolazioni fiscali sugli investimenti digitali rivolgiti sempre al tuo commercialista o consulente fiscale.</t>
        </is>
      </c>
    </row>
    <row r="33" ht="26" customHeight="1">
      <c r="A33" s="3" t="inlineStr">
        <is>
          <t>Quando passare a strumenti dedicati</t>
        </is>
      </c>
    </row>
    <row r="34" ht="22" customHeight="1">
      <c r="B34" s="4" t="inlineStr">
        <is>
          <t>Quando i centri di costo si moltiplicano o serve riconciliare il budget con la contabilità, Excel mostra i suoi limiti: Microsoft Dynamics 365 Business Central gestisce contabilità analitica e cespiti, Power BI trasforma questi dati in report sempre aggiornati per la direzione.</t>
        </is>
      </c>
    </row>
    <row r="35" ht="22" customHeight="1">
      <c r="B35" s="4" t="inlineStr">
        <is>
          <t>SynSphere affianca le PMI nel passaggio da fogli di calcolo a controllo di gestione strutturato su stack Microsoft.</t>
        </is>
      </c>
    </row>
    <row r="37" ht="26" customHeight="1">
      <c r="A37" s="3" t="inlineStr">
        <is>
          <t>Domande</t>
        </is>
      </c>
    </row>
    <row r="38" ht="22" customHeight="1">
      <c r="B38" s="4" t="inlineStr">
        <is>
          <t>Assessment della spesa IT e ottimizzazione licenze Microsoft: https://www.synsphere.it/contattaci</t>
        </is>
      </c>
    </row>
  </sheetData>
  <mergeCells count="10">
    <mergeCell ref="A4:B4"/>
    <mergeCell ref="A20:B20"/>
    <mergeCell ref="A2:B2"/>
    <mergeCell ref="A15:B15"/>
    <mergeCell ref="A29:B29"/>
    <mergeCell ref="A25:B25"/>
    <mergeCell ref="A33:B33"/>
    <mergeCell ref="A10:B10"/>
    <mergeCell ref="A37:B37"/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C14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0" customWidth="1" min="22" max="22"/>
    <col width="10" customWidth="1" min="23" max="23"/>
    <col width="10" customWidth="1" min="24" max="24"/>
    <col width="10" customWidth="1" min="25" max="25"/>
    <col width="13" customWidth="1" min="26" max="26"/>
    <col width="13" customWidth="1" min="27" max="27"/>
    <col width="12" customWidth="1" min="28" max="28"/>
    <col width="10" customWidth="1" min="29" max="29"/>
  </cols>
  <sheetData>
    <row r="1" ht="32" customHeight="1">
      <c r="A1" s="5" t="inlineStr">
        <is>
          <t>BUDGET IT ANNUALE — BUDGET E CONSUNTIVO PER MESE</t>
        </is>
      </c>
    </row>
    <row r="2">
      <c r="A2" s="6" t="inlineStr">
        <is>
          <t>Soglia di allarme scostamento (%)</t>
        </is>
      </c>
      <c r="B2" s="7" t="n">
        <v>0.1</v>
      </c>
      <c r="C2" s="8" t="inlineStr">
        <is>
          <t>Il consuntivo del mese diventa rosso quando supera il budget oltre questa soglia.</t>
        </is>
      </c>
    </row>
    <row r="4" ht="28" customHeight="1">
      <c r="A4" s="9" t="inlineStr">
        <is>
          <t>Categoria di spesa</t>
        </is>
      </c>
      <c r="B4" s="9" t="inlineStr">
        <is>
          <t>GEN</t>
        </is>
      </c>
      <c r="C4" s="10" t="n"/>
      <c r="D4" s="9" t="inlineStr">
        <is>
          <t>FEB</t>
        </is>
      </c>
      <c r="E4" s="10" t="n"/>
      <c r="F4" s="9" t="inlineStr">
        <is>
          <t>MAR</t>
        </is>
      </c>
      <c r="G4" s="10" t="n"/>
      <c r="H4" s="9" t="inlineStr">
        <is>
          <t>APR</t>
        </is>
      </c>
      <c r="I4" s="10" t="n"/>
      <c r="J4" s="9" t="inlineStr">
        <is>
          <t>MAG</t>
        </is>
      </c>
      <c r="K4" s="10" t="n"/>
      <c r="L4" s="9" t="inlineStr">
        <is>
          <t>GIU</t>
        </is>
      </c>
      <c r="M4" s="10" t="n"/>
      <c r="N4" s="9" t="inlineStr">
        <is>
          <t>LUG</t>
        </is>
      </c>
      <c r="O4" s="10" t="n"/>
      <c r="P4" s="9" t="inlineStr">
        <is>
          <t>AGO</t>
        </is>
      </c>
      <c r="Q4" s="10" t="n"/>
      <c r="R4" s="9" t="inlineStr">
        <is>
          <t>SET</t>
        </is>
      </c>
      <c r="S4" s="10" t="n"/>
      <c r="T4" s="9" t="inlineStr">
        <is>
          <t>OTT</t>
        </is>
      </c>
      <c r="U4" s="10" t="n"/>
      <c r="V4" s="9" t="inlineStr">
        <is>
          <t>NOV</t>
        </is>
      </c>
      <c r="W4" s="10" t="n"/>
      <c r="X4" s="9" t="inlineStr">
        <is>
          <t>DIC</t>
        </is>
      </c>
      <c r="Y4" s="10" t="n"/>
      <c r="Z4" s="9" t="inlineStr">
        <is>
          <t>TOTALE ANNO</t>
        </is>
      </c>
      <c r="AA4" s="11" t="n"/>
      <c r="AB4" s="11" t="n"/>
      <c r="AC4" s="10" t="n"/>
    </row>
    <row r="5" ht="22" customHeight="1">
      <c r="A5" s="12" t="n"/>
      <c r="B5" s="9" t="inlineStr">
        <is>
          <t>Budget</t>
        </is>
      </c>
      <c r="C5" s="9" t="inlineStr">
        <is>
          <t>Consuntivo</t>
        </is>
      </c>
      <c r="D5" s="9" t="inlineStr">
        <is>
          <t>Budget</t>
        </is>
      </c>
      <c r="E5" s="9" t="inlineStr">
        <is>
          <t>Consuntivo</t>
        </is>
      </c>
      <c r="F5" s="9" t="inlineStr">
        <is>
          <t>Budget</t>
        </is>
      </c>
      <c r="G5" s="9" t="inlineStr">
        <is>
          <t>Consuntivo</t>
        </is>
      </c>
      <c r="H5" s="9" t="inlineStr">
        <is>
          <t>Budget</t>
        </is>
      </c>
      <c r="I5" s="9" t="inlineStr">
        <is>
          <t>Consuntivo</t>
        </is>
      </c>
      <c r="J5" s="9" t="inlineStr">
        <is>
          <t>Budget</t>
        </is>
      </c>
      <c r="K5" s="9" t="inlineStr">
        <is>
          <t>Consuntivo</t>
        </is>
      </c>
      <c r="L5" s="9" t="inlineStr">
        <is>
          <t>Budget</t>
        </is>
      </c>
      <c r="M5" s="9" t="inlineStr">
        <is>
          <t>Consuntivo</t>
        </is>
      </c>
      <c r="N5" s="9" t="inlineStr">
        <is>
          <t>Budget</t>
        </is>
      </c>
      <c r="O5" s="9" t="inlineStr">
        <is>
          <t>Consuntivo</t>
        </is>
      </c>
      <c r="P5" s="9" t="inlineStr">
        <is>
          <t>Budget</t>
        </is>
      </c>
      <c r="Q5" s="9" t="inlineStr">
        <is>
          <t>Consuntivo</t>
        </is>
      </c>
      <c r="R5" s="9" t="inlineStr">
        <is>
          <t>Budget</t>
        </is>
      </c>
      <c r="S5" s="9" t="inlineStr">
        <is>
          <t>Consuntivo</t>
        </is>
      </c>
      <c r="T5" s="9" t="inlineStr">
        <is>
          <t>Budget</t>
        </is>
      </c>
      <c r="U5" s="9" t="inlineStr">
        <is>
          <t>Consuntivo</t>
        </is>
      </c>
      <c r="V5" s="9" t="inlineStr">
        <is>
          <t>Budget</t>
        </is>
      </c>
      <c r="W5" s="9" t="inlineStr">
        <is>
          <t>Consuntivo</t>
        </is>
      </c>
      <c r="X5" s="9" t="inlineStr">
        <is>
          <t>Budget</t>
        </is>
      </c>
      <c r="Y5" s="9" t="inlineStr">
        <is>
          <t>Consuntivo</t>
        </is>
      </c>
      <c r="Z5" s="9" t="inlineStr">
        <is>
          <t>Budget</t>
        </is>
      </c>
      <c r="AA5" s="9" t="inlineStr">
        <is>
          <t>Consuntivo</t>
        </is>
      </c>
      <c r="AB5" s="9" t="inlineStr">
        <is>
          <t>Scost. €</t>
        </is>
      </c>
      <c r="AC5" s="9" t="inlineStr">
        <is>
          <t>Scost. %</t>
        </is>
      </c>
    </row>
    <row r="6">
      <c r="A6" s="6" t="inlineStr">
        <is>
          <t>Licenze software e canoni SaaS</t>
        </is>
      </c>
      <c r="B6" s="13" t="n">
        <v>1250</v>
      </c>
      <c r="C6" s="13" t="n">
        <v>1238</v>
      </c>
      <c r="D6" s="13" t="n">
        <v>1250</v>
      </c>
      <c r="E6" s="13" t="n">
        <v>1238</v>
      </c>
      <c r="F6" s="13" t="n">
        <v>1250</v>
      </c>
      <c r="G6" s="13" t="n">
        <v>1245</v>
      </c>
      <c r="H6" s="13" t="n">
        <v>1250</v>
      </c>
      <c r="I6" s="13" t="n">
        <v>1252</v>
      </c>
      <c r="J6" s="13" t="n">
        <v>1250</v>
      </c>
      <c r="K6" s="13" t="n">
        <v>1252</v>
      </c>
      <c r="L6" s="13" t="n">
        <v>1250</v>
      </c>
      <c r="M6" s="13" t="n">
        <v>1260</v>
      </c>
      <c r="N6" s="13" t="n">
        <v>1250</v>
      </c>
      <c r="O6" s="13" t="n">
        <v>1260</v>
      </c>
      <c r="P6" s="13" t="n">
        <v>1250</v>
      </c>
      <c r="Q6" s="13" t="n">
        <v>1260</v>
      </c>
      <c r="R6" s="13" t="n">
        <v>1250</v>
      </c>
      <c r="S6" s="13" t="n">
        <v>1275</v>
      </c>
      <c r="T6" s="13" t="n">
        <v>1250</v>
      </c>
      <c r="U6" s="13" t="n">
        <v>1275</v>
      </c>
      <c r="V6" s="13" t="n">
        <v>1250</v>
      </c>
      <c r="W6" s="13" t="n">
        <v>1290</v>
      </c>
      <c r="X6" s="13" t="n">
        <v>1250</v>
      </c>
      <c r="Y6" s="13" t="n">
        <v>1290</v>
      </c>
      <c r="Z6" s="14">
        <f>SUMIFS(B6:Y6,B$5:Y$5,"Budget")</f>
        <v/>
      </c>
      <c r="AA6" s="14">
        <f>SUMIFS(B6:Y6,B$5:Y$5,"Consuntivo")</f>
        <v/>
      </c>
      <c r="AB6" s="14">
        <f>AA6-Z6</f>
        <v/>
      </c>
      <c r="AC6" s="15">
        <f>IFERROR((AA6-Z6)/Z6,0)</f>
        <v/>
      </c>
    </row>
    <row r="7">
      <c r="A7" s="6" t="inlineStr">
        <is>
          <t>Cloud e infrastruttura</t>
        </is>
      </c>
      <c r="B7" s="13" t="n">
        <v>600</v>
      </c>
      <c r="C7" s="13" t="n">
        <v>588</v>
      </c>
      <c r="D7" s="13" t="n">
        <v>600</v>
      </c>
      <c r="E7" s="13" t="n">
        <v>592</v>
      </c>
      <c r="F7" s="13" t="n">
        <v>600</v>
      </c>
      <c r="G7" s="13" t="n">
        <v>605</v>
      </c>
      <c r="H7" s="13" t="n">
        <v>600</v>
      </c>
      <c r="I7" s="13" t="n">
        <v>610</v>
      </c>
      <c r="J7" s="13" t="n">
        <v>600</v>
      </c>
      <c r="K7" s="13" t="n">
        <v>634</v>
      </c>
      <c r="L7" s="13" t="n">
        <v>600</v>
      </c>
      <c r="M7" s="13" t="n">
        <v>648</v>
      </c>
      <c r="N7" s="13" t="n">
        <v>600</v>
      </c>
      <c r="O7" s="13" t="n">
        <v>790</v>
      </c>
      <c r="P7" s="13" t="n">
        <v>600</v>
      </c>
      <c r="Q7" s="13" t="n">
        <v>660</v>
      </c>
      <c r="R7" s="13" t="n">
        <v>600</v>
      </c>
      <c r="S7" s="13" t="n">
        <v>672</v>
      </c>
      <c r="T7" s="13" t="n">
        <v>600</v>
      </c>
      <c r="U7" s="13" t="n">
        <v>685</v>
      </c>
      <c r="V7" s="13" t="n">
        <v>600</v>
      </c>
      <c r="W7" s="13" t="n">
        <v>690</v>
      </c>
      <c r="X7" s="13" t="n">
        <v>600</v>
      </c>
      <c r="Y7" s="13" t="n">
        <v>702</v>
      </c>
      <c r="Z7" s="14">
        <f>SUMIFS(B7:Y7,B$5:Y$5,"Budget")</f>
        <v/>
      </c>
      <c r="AA7" s="14">
        <f>SUMIFS(B7:Y7,B$5:Y$5,"Consuntivo")</f>
        <v/>
      </c>
      <c r="AB7" s="14">
        <f>AA7-Z7</f>
        <v/>
      </c>
      <c r="AC7" s="15">
        <f>IFERROR((AA7-Z7)/Z7,0)</f>
        <v/>
      </c>
    </row>
    <row r="8">
      <c r="A8" s="6" t="inlineStr">
        <is>
          <t>Hardware e dispositivi</t>
        </is>
      </c>
      <c r="B8" s="13" t="n"/>
      <c r="C8" s="13" t="n"/>
      <c r="D8" s="13" t="n">
        <v>4000</v>
      </c>
      <c r="E8" s="13" t="n">
        <v>4180</v>
      </c>
      <c r="F8" s="13" t="n"/>
      <c r="G8" s="13" t="n"/>
      <c r="H8" s="13" t="n"/>
      <c r="I8" s="13" t="n">
        <v>350</v>
      </c>
      <c r="J8" s="13" t="n">
        <v>2500</v>
      </c>
      <c r="K8" s="13" t="n">
        <v>2480</v>
      </c>
      <c r="L8" s="13" t="n"/>
      <c r="M8" s="13" t="n"/>
      <c r="N8" s="13" t="n"/>
      <c r="O8" s="13" t="n"/>
      <c r="P8" s="13" t="n"/>
      <c r="Q8" s="13" t="n"/>
      <c r="R8" s="13" t="n">
        <v>4000</v>
      </c>
      <c r="S8" s="13" t="n">
        <v>4320</v>
      </c>
      <c r="T8" s="13" t="n"/>
      <c r="U8" s="13" t="n"/>
      <c r="V8" s="13" t="n">
        <v>1500</v>
      </c>
      <c r="W8" s="13" t="n">
        <v>1480</v>
      </c>
      <c r="X8" s="13" t="n"/>
      <c r="Y8" s="13" t="n">
        <v>260</v>
      </c>
      <c r="Z8" s="14">
        <f>SUMIFS(B8:Y8,B$5:Y$5,"Budget")</f>
        <v/>
      </c>
      <c r="AA8" s="14">
        <f>SUMIFS(B8:Y8,B$5:Y$5,"Consuntivo")</f>
        <v/>
      </c>
      <c r="AB8" s="14">
        <f>AA8-Z8</f>
        <v/>
      </c>
      <c r="AC8" s="15">
        <f>IFERROR((AA8-Z8)/Z8,0)</f>
        <v/>
      </c>
    </row>
    <row r="9">
      <c r="A9" s="6" t="inlineStr">
        <is>
          <t>Connettività e telefonia</t>
        </is>
      </c>
      <c r="B9" s="13" t="n">
        <v>450</v>
      </c>
      <c r="C9" s="13" t="n">
        <v>448</v>
      </c>
      <c r="D9" s="13" t="n">
        <v>450</v>
      </c>
      <c r="E9" s="13" t="n">
        <v>448</v>
      </c>
      <c r="F9" s="13" t="n">
        <v>450</v>
      </c>
      <c r="G9" s="13" t="n">
        <v>452</v>
      </c>
      <c r="H9" s="13" t="n">
        <v>450</v>
      </c>
      <c r="I9" s="13" t="n">
        <v>448</v>
      </c>
      <c r="J9" s="13" t="n">
        <v>450</v>
      </c>
      <c r="K9" s="13" t="n">
        <v>452</v>
      </c>
      <c r="L9" s="13" t="n">
        <v>450</v>
      </c>
      <c r="M9" s="13" t="n">
        <v>448</v>
      </c>
      <c r="N9" s="13" t="n">
        <v>450</v>
      </c>
      <c r="O9" s="13" t="n">
        <v>470</v>
      </c>
      <c r="P9" s="13" t="n">
        <v>450</v>
      </c>
      <c r="Q9" s="13" t="n">
        <v>448</v>
      </c>
      <c r="R9" s="13" t="n">
        <v>450</v>
      </c>
      <c r="S9" s="13" t="n">
        <v>452</v>
      </c>
      <c r="T9" s="13" t="n">
        <v>450</v>
      </c>
      <c r="U9" s="13" t="n">
        <v>448</v>
      </c>
      <c r="V9" s="13" t="n">
        <v>450</v>
      </c>
      <c r="W9" s="13" t="n">
        <v>452</v>
      </c>
      <c r="X9" s="13" t="n">
        <v>450</v>
      </c>
      <c r="Y9" s="13" t="n">
        <v>448</v>
      </c>
      <c r="Z9" s="14">
        <f>SUMIFS(B9:Y9,B$5:Y$5,"Budget")</f>
        <v/>
      </c>
      <c r="AA9" s="14">
        <f>SUMIFS(B9:Y9,B$5:Y$5,"Consuntivo")</f>
        <v/>
      </c>
      <c r="AB9" s="14">
        <f>AA9-Z9</f>
        <v/>
      </c>
      <c r="AC9" s="15">
        <f>IFERROR((AA9-Z9)/Z9,0)</f>
        <v/>
      </c>
    </row>
    <row r="10">
      <c r="A10" s="6" t="inlineStr">
        <is>
          <t>Sicurezza</t>
        </is>
      </c>
      <c r="B10" s="13" t="n">
        <v>350</v>
      </c>
      <c r="C10" s="13" t="n">
        <v>345</v>
      </c>
      <c r="D10" s="13" t="n">
        <v>350</v>
      </c>
      <c r="E10" s="13" t="n">
        <v>345</v>
      </c>
      <c r="F10" s="13" t="n">
        <v>350</v>
      </c>
      <c r="G10" s="13" t="n">
        <v>345</v>
      </c>
      <c r="H10" s="13" t="n">
        <v>350</v>
      </c>
      <c r="I10" s="13" t="n">
        <v>360</v>
      </c>
      <c r="J10" s="13" t="n">
        <v>350</v>
      </c>
      <c r="K10" s="13" t="n">
        <v>360</v>
      </c>
      <c r="L10" s="13" t="n">
        <v>350</v>
      </c>
      <c r="M10" s="13" t="n">
        <v>360</v>
      </c>
      <c r="N10" s="13" t="n">
        <v>350</v>
      </c>
      <c r="O10" s="13" t="n">
        <v>360</v>
      </c>
      <c r="P10" s="13" t="n">
        <v>350</v>
      </c>
      <c r="Q10" s="13" t="n">
        <v>360</v>
      </c>
      <c r="R10" s="13" t="n">
        <v>350</v>
      </c>
      <c r="S10" s="13" t="n">
        <v>375</v>
      </c>
      <c r="T10" s="13" t="n">
        <v>350</v>
      </c>
      <c r="U10" s="13" t="n">
        <v>375</v>
      </c>
      <c r="V10" s="13" t="n">
        <v>350</v>
      </c>
      <c r="W10" s="13" t="n">
        <v>375</v>
      </c>
      <c r="X10" s="13" t="n">
        <v>350</v>
      </c>
      <c r="Y10" s="13" t="n">
        <v>375</v>
      </c>
      <c r="Z10" s="14">
        <f>SUMIFS(B10:Y10,B$5:Y$5,"Budget")</f>
        <v/>
      </c>
      <c r="AA10" s="14">
        <f>SUMIFS(B10:Y10,B$5:Y$5,"Consuntivo")</f>
        <v/>
      </c>
      <c r="AB10" s="14">
        <f>AA10-Z10</f>
        <v/>
      </c>
      <c r="AC10" s="15">
        <f>IFERROR((AA10-Z10)/Z10,0)</f>
        <v/>
      </c>
    </row>
    <row r="11">
      <c r="A11" s="6" t="inlineStr">
        <is>
          <t>Formazione IT</t>
        </is>
      </c>
      <c r="B11" s="13" t="n"/>
      <c r="C11" s="13" t="n"/>
      <c r="D11" s="13" t="n">
        <v>800</v>
      </c>
      <c r="E11" s="13" t="n">
        <v>800</v>
      </c>
      <c r="F11" s="13" t="n"/>
      <c r="G11" s="13" t="n"/>
      <c r="H11" s="13" t="n"/>
      <c r="I11" s="13" t="n"/>
      <c r="J11" s="13" t="n">
        <v>1200</v>
      </c>
      <c r="K11" s="13" t="n">
        <v>1150</v>
      </c>
      <c r="L11" s="13" t="n"/>
      <c r="M11" s="13" t="n"/>
      <c r="N11" s="13" t="n"/>
      <c r="O11" s="13" t="n"/>
      <c r="P11" s="13" t="n"/>
      <c r="Q11" s="13" t="n"/>
      <c r="R11" s="13" t="n"/>
      <c r="S11" s="13" t="n"/>
      <c r="T11" s="13" t="n">
        <v>1000</v>
      </c>
      <c r="U11" s="13" t="n">
        <v>980</v>
      </c>
      <c r="V11" s="13" t="n"/>
      <c r="W11" s="13" t="n">
        <v>350</v>
      </c>
      <c r="X11" s="13" t="n"/>
      <c r="Y11" s="13" t="n"/>
      <c r="Z11" s="14">
        <f>SUMIFS(B11:Y11,B$5:Y$5,"Budget")</f>
        <v/>
      </c>
      <c r="AA11" s="14">
        <f>SUMIFS(B11:Y11,B$5:Y$5,"Consuntivo")</f>
        <v/>
      </c>
      <c r="AB11" s="14">
        <f>AA11-Z11</f>
        <v/>
      </c>
      <c r="AC11" s="15">
        <f>IFERROR((AA11-Z11)/Z11,0)</f>
        <v/>
      </c>
    </row>
    <row r="12">
      <c r="A12" s="6" t="inlineStr">
        <is>
          <t>Consulenze e assistenza</t>
        </is>
      </c>
      <c r="B12" s="13" t="n">
        <v>800</v>
      </c>
      <c r="C12" s="13" t="n">
        <v>800</v>
      </c>
      <c r="D12" s="13" t="n">
        <v>800</v>
      </c>
      <c r="E12" s="13" t="n">
        <v>800</v>
      </c>
      <c r="F12" s="13" t="n">
        <v>800</v>
      </c>
      <c r="G12" s="13" t="n">
        <v>920</v>
      </c>
      <c r="H12" s="13" t="n">
        <v>800</v>
      </c>
      <c r="I12" s="13" t="n">
        <v>800</v>
      </c>
      <c r="J12" s="13" t="n">
        <v>800</v>
      </c>
      <c r="K12" s="13" t="n">
        <v>800</v>
      </c>
      <c r="L12" s="13" t="n">
        <v>800</v>
      </c>
      <c r="M12" s="13" t="n">
        <v>800</v>
      </c>
      <c r="N12" s="13" t="n">
        <v>800</v>
      </c>
      <c r="O12" s="13" t="n">
        <v>800</v>
      </c>
      <c r="P12" s="13" t="n">
        <v>800</v>
      </c>
      <c r="Q12" s="13" t="n">
        <v>800</v>
      </c>
      <c r="R12" s="13" t="n">
        <v>800</v>
      </c>
      <c r="S12" s="13" t="n">
        <v>1040</v>
      </c>
      <c r="T12" s="13" t="n">
        <v>800</v>
      </c>
      <c r="U12" s="13" t="n">
        <v>800</v>
      </c>
      <c r="V12" s="13" t="n">
        <v>800</v>
      </c>
      <c r="W12" s="13" t="n">
        <v>800</v>
      </c>
      <c r="X12" s="13" t="n">
        <v>800</v>
      </c>
      <c r="Y12" s="13" t="n">
        <v>800</v>
      </c>
      <c r="Z12" s="14">
        <f>SUMIFS(B12:Y12,B$5:Y$5,"Budget")</f>
        <v/>
      </c>
      <c r="AA12" s="14">
        <f>SUMIFS(B12:Y12,B$5:Y$5,"Consuntivo")</f>
        <v/>
      </c>
      <c r="AB12" s="14">
        <f>AA12-Z12</f>
        <v/>
      </c>
      <c r="AC12" s="15">
        <f>IFERROR((AA12-Z12)/Z12,0)</f>
        <v/>
      </c>
    </row>
    <row r="13">
      <c r="A13" s="6" t="inlineStr">
        <is>
          <t>Progetti una tantum</t>
        </is>
      </c>
      <c r="B13" s="13" t="n"/>
      <c r="C13" s="13" t="n"/>
      <c r="D13" s="13" t="n"/>
      <c r="E13" s="13" t="n"/>
      <c r="F13" s="13" t="n">
        <v>5000</v>
      </c>
      <c r="G13" s="13" t="n">
        <v>5400</v>
      </c>
      <c r="H13" s="13" t="n"/>
      <c r="I13" s="13" t="n"/>
      <c r="J13" s="13" t="n"/>
      <c r="K13" s="13" t="n"/>
      <c r="L13" s="13" t="n"/>
      <c r="M13" s="13" t="n"/>
      <c r="N13" s="13" t="n"/>
      <c r="O13" s="13" t="n"/>
      <c r="P13" s="13" t="n"/>
      <c r="Q13" s="13" t="n"/>
      <c r="R13" s="13" t="n">
        <v>5000</v>
      </c>
      <c r="S13" s="13" t="n">
        <v>5650</v>
      </c>
      <c r="T13" s="13" t="n"/>
      <c r="U13" s="13" t="n"/>
      <c r="V13" s="13" t="n"/>
      <c r="W13" s="13" t="n"/>
      <c r="X13" s="13" t="n"/>
      <c r="Y13" s="13" t="n"/>
      <c r="Z13" s="14">
        <f>SUMIFS(B13:Y13,B$5:Y$5,"Budget")</f>
        <v/>
      </c>
      <c r="AA13" s="14">
        <f>SUMIFS(B13:Y13,B$5:Y$5,"Consuntivo")</f>
        <v/>
      </c>
      <c r="AB13" s="14">
        <f>AA13-Z13</f>
        <v/>
      </c>
      <c r="AC13" s="15">
        <f>IFERROR((AA13-Z13)/Z13,0)</f>
        <v/>
      </c>
    </row>
    <row r="14" ht="26" customHeight="1">
      <c r="A14" s="16" t="inlineStr">
        <is>
          <t>TOTALE</t>
        </is>
      </c>
      <c r="B14" s="17">
        <f>SUM(B6:B13)</f>
        <v/>
      </c>
      <c r="C14" s="17">
        <f>SUM(C6:C13)</f>
        <v/>
      </c>
      <c r="D14" s="17">
        <f>SUM(D6:D13)</f>
        <v/>
      </c>
      <c r="E14" s="17">
        <f>SUM(E6:E13)</f>
        <v/>
      </c>
      <c r="F14" s="17">
        <f>SUM(F6:F13)</f>
        <v/>
      </c>
      <c r="G14" s="17">
        <f>SUM(G6:G13)</f>
        <v/>
      </c>
      <c r="H14" s="17">
        <f>SUM(H6:H13)</f>
        <v/>
      </c>
      <c r="I14" s="17">
        <f>SUM(I6:I13)</f>
        <v/>
      </c>
      <c r="J14" s="17">
        <f>SUM(J6:J13)</f>
        <v/>
      </c>
      <c r="K14" s="17">
        <f>SUM(K6:K13)</f>
        <v/>
      </c>
      <c r="L14" s="17">
        <f>SUM(L6:L13)</f>
        <v/>
      </c>
      <c r="M14" s="17">
        <f>SUM(M6:M13)</f>
        <v/>
      </c>
      <c r="N14" s="17">
        <f>SUM(N6:N13)</f>
        <v/>
      </c>
      <c r="O14" s="17">
        <f>SUM(O6:O13)</f>
        <v/>
      </c>
      <c r="P14" s="17">
        <f>SUM(P6:P13)</f>
        <v/>
      </c>
      <c r="Q14" s="17">
        <f>SUM(Q6:Q13)</f>
        <v/>
      </c>
      <c r="R14" s="17">
        <f>SUM(R6:R13)</f>
        <v/>
      </c>
      <c r="S14" s="17">
        <f>SUM(S6:S13)</f>
        <v/>
      </c>
      <c r="T14" s="17">
        <f>SUM(T6:T13)</f>
        <v/>
      </c>
      <c r="U14" s="17">
        <f>SUM(U6:U13)</f>
        <v/>
      </c>
      <c r="V14" s="17">
        <f>SUM(V6:V13)</f>
        <v/>
      </c>
      <c r="W14" s="17">
        <f>SUM(W6:W13)</f>
        <v/>
      </c>
      <c r="X14" s="17">
        <f>SUM(X6:X13)</f>
        <v/>
      </c>
      <c r="Y14" s="17">
        <f>SUM(Y6:Y13)</f>
        <v/>
      </c>
      <c r="Z14" s="18">
        <f>SUM(Z6:Z13)</f>
        <v/>
      </c>
      <c r="AA14" s="18">
        <f>SUM(AA6:AA13)</f>
        <v/>
      </c>
      <c r="AB14" s="18">
        <f>SUM(AB6:AB13)</f>
        <v/>
      </c>
      <c r="AC14" s="19">
        <f>IFERROR((AA14-Z14)/Z14,0)</f>
        <v/>
      </c>
    </row>
  </sheetData>
  <mergeCells count="16">
    <mergeCell ref="F4:G4"/>
    <mergeCell ref="P4:Q4"/>
    <mergeCell ref="J4:K4"/>
    <mergeCell ref="V4:W4"/>
    <mergeCell ref="C2:N2"/>
    <mergeCell ref="A1:AC1"/>
    <mergeCell ref="L4:M4"/>
    <mergeCell ref="X4:Y4"/>
    <mergeCell ref="A4:A5"/>
    <mergeCell ref="Z4:AC4"/>
    <mergeCell ref="D4:E4"/>
    <mergeCell ref="H4:I4"/>
    <mergeCell ref="R4:S4"/>
    <mergeCell ref="B4:C4"/>
    <mergeCell ref="N4:O4"/>
    <mergeCell ref="T4:U4"/>
  </mergeCells>
  <conditionalFormatting sqref="C6:C13">
    <cfRule type="expression" priority="1" dxfId="0">
      <formula>AND(C6&gt;0,C6&gt;B6*(1+$B$2))</formula>
    </cfRule>
  </conditionalFormatting>
  <conditionalFormatting sqref="E6:E13">
    <cfRule type="expression" priority="2" dxfId="0">
      <formula>AND(E6&gt;0,E6&gt;D6*(1+$B$2))</formula>
    </cfRule>
  </conditionalFormatting>
  <conditionalFormatting sqref="G6:G13">
    <cfRule type="expression" priority="3" dxfId="0">
      <formula>AND(G6&gt;0,G6&gt;F6*(1+$B$2))</formula>
    </cfRule>
  </conditionalFormatting>
  <conditionalFormatting sqref="I6:I13">
    <cfRule type="expression" priority="4" dxfId="0">
      <formula>AND(I6&gt;0,I6&gt;H6*(1+$B$2))</formula>
    </cfRule>
  </conditionalFormatting>
  <conditionalFormatting sqref="K6:K13">
    <cfRule type="expression" priority="5" dxfId="0">
      <formula>AND(K6&gt;0,K6&gt;J6*(1+$B$2))</formula>
    </cfRule>
  </conditionalFormatting>
  <conditionalFormatting sqref="M6:M13">
    <cfRule type="expression" priority="6" dxfId="0">
      <formula>AND(M6&gt;0,M6&gt;L6*(1+$B$2))</formula>
    </cfRule>
  </conditionalFormatting>
  <conditionalFormatting sqref="O6:O13">
    <cfRule type="expression" priority="7" dxfId="0">
      <formula>AND(O6&gt;0,O6&gt;N6*(1+$B$2))</formula>
    </cfRule>
  </conditionalFormatting>
  <conditionalFormatting sqref="Q6:Q13">
    <cfRule type="expression" priority="8" dxfId="0">
      <formula>AND(Q6&gt;0,Q6&gt;P6*(1+$B$2))</formula>
    </cfRule>
  </conditionalFormatting>
  <conditionalFormatting sqref="S6:S13">
    <cfRule type="expression" priority="9" dxfId="0">
      <formula>AND(S6&gt;0,S6&gt;R6*(1+$B$2))</formula>
    </cfRule>
  </conditionalFormatting>
  <conditionalFormatting sqref="U6:U13">
    <cfRule type="expression" priority="10" dxfId="0">
      <formula>AND(U6&gt;0,U6&gt;T6*(1+$B$2))</formula>
    </cfRule>
  </conditionalFormatting>
  <conditionalFormatting sqref="W6:W13">
    <cfRule type="expression" priority="11" dxfId="0">
      <formula>AND(W6&gt;0,W6&gt;V6*(1+$B$2))</formula>
    </cfRule>
  </conditionalFormatting>
  <conditionalFormatting sqref="Y6:Y13">
    <cfRule type="expression" priority="12" dxfId="0">
      <formula>AND(Y6&gt;0,Y6&gt;X6*(1+$B$2))</formula>
    </cfRule>
  </conditionalFormatting>
  <conditionalFormatting sqref="AC6:AC14">
    <cfRule type="expression" priority="13" dxfId="0">
      <formula>AC6&gt;$B$2</formula>
    </cfRule>
    <cfRule type="expression" priority="14" dxfId="1">
      <formula>AC6&lt;0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2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34" customWidth="1" min="2" max="2"/>
    <col width="27" customWidth="1" min="3" max="3"/>
    <col width="14" customWidth="1" min="4" max="4"/>
    <col width="13" customWidth="1" min="5" max="5"/>
    <col width="15" customWidth="1" min="6" max="6"/>
    <col width="14" customWidth="1" min="7" max="7"/>
    <col width="15" customWidth="1" min="8" max="8"/>
    <col width="13" customWidth="1" min="9" max="9"/>
    <col width="30" customWidth="1" min="10" max="10"/>
  </cols>
  <sheetData>
    <row r="1" ht="32" customHeight="1">
      <c r="A1" s="5" t="inlineStr">
        <is>
          <t>CONTRATTI E RINNOVI IT — ALERT AUTOMATICO A 60 GIORNI</t>
        </is>
      </c>
    </row>
    <row r="2" ht="34" customHeight="1">
      <c r="A2" s="9" t="inlineStr">
        <is>
          <t>Fornitore</t>
        </is>
      </c>
      <c r="B2" s="9" t="inlineStr">
        <is>
          <t>Servizio / contratto</t>
        </is>
      </c>
      <c r="C2" s="9" t="inlineStr">
        <is>
          <t>Categoria budget</t>
        </is>
      </c>
      <c r="D2" s="9" t="inlineStr">
        <is>
          <t>Canone annuo (€)</t>
        </is>
      </c>
      <c r="E2" s="9" t="inlineStr">
        <is>
          <t>Periodicità</t>
        </is>
      </c>
      <c r="F2" s="9" t="inlineStr">
        <is>
          <t>Scadenza / rinnovo</t>
        </is>
      </c>
      <c r="G2" s="9" t="inlineStr">
        <is>
          <t>Preavviso disdetta (gg)</t>
        </is>
      </c>
      <c r="H2" s="9" t="inlineStr">
        <is>
          <t>Disdetta entro il</t>
        </is>
      </c>
      <c r="I2" s="9" t="inlineStr">
        <is>
          <t>Giorni alla scadenza</t>
        </is>
      </c>
      <c r="J2" s="9" t="inlineStr">
        <is>
          <t>Note</t>
        </is>
      </c>
    </row>
    <row r="3">
      <c r="A3" s="20" t="inlineStr">
        <is>
          <t>Microsoft (via CSP)</t>
        </is>
      </c>
      <c r="B3" s="20" t="inlineStr">
        <is>
          <t>Licenze Microsoft 365 Business Premium — 25 utenti</t>
        </is>
      </c>
      <c r="C3" s="20" t="inlineStr">
        <is>
          <t>Licenze software e canoni SaaS</t>
        </is>
      </c>
      <c r="D3" s="21" t="n">
        <v>6600</v>
      </c>
      <c r="E3" s="20" t="inlineStr">
        <is>
          <t>Annuale</t>
        </is>
      </c>
      <c r="F3" s="22" t="n">
        <v>46418</v>
      </c>
      <c r="G3" s="23" t="n">
        <v>30</v>
      </c>
      <c r="H3" s="24">
        <f>IF(F3="","",F3-G3)</f>
        <v/>
      </c>
      <c r="I3" s="25">
        <f>IF(F3="","",F3-TODAY())</f>
        <v/>
      </c>
      <c r="J3" s="20" t="inlineStr">
        <is>
          <t>Rinnovo tramite partner CSP</t>
        </is>
      </c>
    </row>
    <row r="4">
      <c r="A4" s="20" t="inlineStr">
        <is>
          <t>Vendor gestionale</t>
        </is>
      </c>
      <c r="B4" s="20" t="inlineStr">
        <is>
          <t>Canone gestionale ERP + assistenza</t>
        </is>
      </c>
      <c r="C4" s="20" t="inlineStr">
        <is>
          <t>Licenze software e canoni SaaS</t>
        </is>
      </c>
      <c r="D4" s="21" t="n">
        <v>4800</v>
      </c>
      <c r="E4" s="20" t="inlineStr">
        <is>
          <t>Annuale</t>
        </is>
      </c>
      <c r="F4" s="22" t="n">
        <v>46387</v>
      </c>
      <c r="G4" s="23" t="n">
        <v>90</v>
      </c>
      <c r="H4" s="24">
        <f>IF(F4="","",F4-G4)</f>
        <v/>
      </c>
      <c r="I4" s="25">
        <f>IF(F4="","",F4-TODAY())</f>
        <v/>
      </c>
      <c r="J4" s="20" t="inlineStr">
        <is>
          <t>Valutare modulo magazzino al rinnovo</t>
        </is>
      </c>
    </row>
    <row r="5">
      <c r="A5" s="20" t="inlineStr">
        <is>
          <t>Microsoft</t>
        </is>
      </c>
      <c r="B5" s="20" t="inlineStr">
        <is>
          <t>Sottoscrizione Azure (VM, backup, storage)</t>
        </is>
      </c>
      <c r="C5" s="20" t="inlineStr">
        <is>
          <t>Cloud e infrastruttura</t>
        </is>
      </c>
      <c r="D5" s="21" t="n">
        <v>7200</v>
      </c>
      <c r="E5" s="20" t="inlineStr">
        <is>
          <t>Mensile</t>
        </is>
      </c>
      <c r="F5" s="22" t="n">
        <v>46568</v>
      </c>
      <c r="G5" s="23" t="n">
        <v>0</v>
      </c>
      <c r="H5" s="24">
        <f>IF(F5="","",F5-G5)</f>
        <v/>
      </c>
      <c r="I5" s="25">
        <f>IF(F5="","",F5-TODAY())</f>
        <v/>
      </c>
      <c r="J5" s="20" t="inlineStr">
        <is>
          <t>Pay-as-you-go: revisione annuale dei costi</t>
        </is>
      </c>
    </row>
    <row r="6">
      <c r="A6" s="20" t="inlineStr">
        <is>
          <t>Operatore TLC</t>
        </is>
      </c>
      <c r="B6" s="20" t="inlineStr">
        <is>
          <t>Fibra FTTH sede + backup 4G</t>
        </is>
      </c>
      <c r="C6" s="20" t="inlineStr">
        <is>
          <t>Connettività e telefonia</t>
        </is>
      </c>
      <c r="D6" s="21" t="n">
        <v>3600</v>
      </c>
      <c r="E6" s="20" t="inlineStr">
        <is>
          <t>Annuale</t>
        </is>
      </c>
      <c r="F6" s="22" t="n">
        <v>46223</v>
      </c>
      <c r="G6" s="23" t="n">
        <v>60</v>
      </c>
      <c r="H6" s="24">
        <f>IF(F6="","",F6-G6)</f>
        <v/>
      </c>
      <c r="I6" s="25">
        <f>IF(F6="","",F6-TODAY())</f>
        <v/>
      </c>
      <c r="J6" s="20" t="inlineStr">
        <is>
          <t>Verificare condizioni prima del tacito rinnovo</t>
        </is>
      </c>
    </row>
    <row r="7">
      <c r="A7" s="20" t="inlineStr">
        <is>
          <t>Operatore mobile</t>
        </is>
      </c>
      <c r="B7" s="20" t="inlineStr">
        <is>
          <t>25 SIM aziendali voce + dati</t>
        </is>
      </c>
      <c r="C7" s="20" t="inlineStr">
        <is>
          <t>Connettività e telefonia</t>
        </is>
      </c>
      <c r="D7" s="21" t="n">
        <v>1800</v>
      </c>
      <c r="E7" s="20" t="inlineStr">
        <is>
          <t>Annuale</t>
        </is>
      </c>
      <c r="F7" s="22" t="n">
        <v>46446</v>
      </c>
      <c r="G7" s="23" t="n">
        <v>30</v>
      </c>
      <c r="H7" s="24">
        <f>IF(F7="","",F7-G7)</f>
        <v/>
      </c>
      <c r="I7" s="25">
        <f>IF(F7="","",F7-TODAY())</f>
        <v/>
      </c>
      <c r="J7" s="20" t="inlineStr"/>
    </row>
    <row r="8">
      <c r="A8" s="20" t="inlineStr">
        <is>
          <t>Vendor sicurezza</t>
        </is>
      </c>
      <c r="B8" s="20" t="inlineStr">
        <is>
          <t>EDR endpoint — 30 dispositivi</t>
        </is>
      </c>
      <c r="C8" s="20" t="inlineStr">
        <is>
          <t>Sicurezza</t>
        </is>
      </c>
      <c r="D8" s="21" t="n">
        <v>2400</v>
      </c>
      <c r="E8" s="20" t="inlineStr">
        <is>
          <t>Annuale</t>
        </is>
      </c>
      <c r="F8" s="22" t="n">
        <v>46266</v>
      </c>
      <c r="G8" s="23" t="n">
        <v>60</v>
      </c>
      <c r="H8" s="24">
        <f>IF(F8="","",F8-G8)</f>
        <v/>
      </c>
      <c r="I8" s="25">
        <f>IF(F8="","",F8-TODAY())</f>
        <v/>
      </c>
      <c r="J8" s="20" t="inlineStr">
        <is>
          <t>Confrontare con Microsoft Defender for Business</t>
        </is>
      </c>
    </row>
    <row r="9">
      <c r="A9" s="20" t="inlineStr">
        <is>
          <t>Vendor backup</t>
        </is>
      </c>
      <c r="B9" s="20" t="inlineStr">
        <is>
          <t>Backup cloud dati Microsoft 365</t>
        </is>
      </c>
      <c r="C9" s="20" t="inlineStr">
        <is>
          <t>Sicurezza</t>
        </is>
      </c>
      <c r="D9" s="21" t="n">
        <v>1500</v>
      </c>
      <c r="E9" s="20" t="inlineStr">
        <is>
          <t>Annuale</t>
        </is>
      </c>
      <c r="F9" s="22" t="n">
        <v>46341</v>
      </c>
      <c r="G9" s="23" t="n">
        <v>30</v>
      </c>
      <c r="H9" s="24">
        <f>IF(F9="","",F9-G9)</f>
        <v/>
      </c>
      <c r="I9" s="25">
        <f>IF(F9="","",F9-TODAY())</f>
        <v/>
      </c>
      <c r="J9" s="20" t="inlineStr"/>
    </row>
    <row r="10">
      <c r="A10" s="20" t="inlineStr">
        <is>
          <t>Noleggio operativo</t>
        </is>
      </c>
      <c r="B10" s="20" t="inlineStr">
        <is>
          <t>Multifunzione e stampanti di rete</t>
        </is>
      </c>
      <c r="C10" s="20" t="inlineStr">
        <is>
          <t>Hardware e dispositivi</t>
        </is>
      </c>
      <c r="D10" s="21" t="n">
        <v>2640</v>
      </c>
      <c r="E10" s="20" t="inlineStr">
        <is>
          <t>Trimestrale</t>
        </is>
      </c>
      <c r="F10" s="22" t="n">
        <v>46239</v>
      </c>
      <c r="G10" s="23" t="n">
        <v>90</v>
      </c>
      <c r="H10" s="24">
        <f>IF(F10="","",F10-G10)</f>
        <v/>
      </c>
      <c r="I10" s="25">
        <f>IF(F10="","",F10-TODAY())</f>
        <v/>
      </c>
      <c r="J10" s="20" t="inlineStr">
        <is>
          <t>Tacito rinnovo 12 mesi</t>
        </is>
      </c>
    </row>
    <row r="11">
      <c r="A11" s="20" t="inlineStr">
        <is>
          <t>SynSphere Italia</t>
        </is>
      </c>
      <c r="B11" s="20" t="inlineStr">
        <is>
          <t>Assistenza gestita Microsoft 365</t>
        </is>
      </c>
      <c r="C11" s="20" t="inlineStr">
        <is>
          <t>Consulenze e assistenza</t>
        </is>
      </c>
      <c r="D11" s="21" t="n">
        <v>9600</v>
      </c>
      <c r="E11" s="20" t="inlineStr">
        <is>
          <t>Mensile</t>
        </is>
      </c>
      <c r="F11" s="22" t="n">
        <v>46507</v>
      </c>
      <c r="G11" s="23" t="n">
        <v>60</v>
      </c>
      <c r="H11" s="24">
        <f>IF(F11="","",F11-G11)</f>
        <v/>
      </c>
      <c r="I11" s="25">
        <f>IF(F11="","",F11-TODAY())</f>
        <v/>
      </c>
      <c r="J11" s="20" t="inlineStr"/>
    </row>
    <row r="12">
      <c r="A12" s="20" t="inlineStr">
        <is>
          <t>Registrar</t>
        </is>
      </c>
      <c r="B12" s="20" t="inlineStr">
        <is>
          <t>Dominio, DNS e certificati</t>
        </is>
      </c>
      <c r="C12" s="20" t="inlineStr">
        <is>
          <t>Cloud e infrastruttura</t>
        </is>
      </c>
      <c r="D12" s="21" t="n">
        <v>350</v>
      </c>
      <c r="E12" s="20" t="inlineStr">
        <is>
          <t>Annuale</t>
        </is>
      </c>
      <c r="F12" s="22" t="n">
        <v>46461</v>
      </c>
      <c r="G12" s="23" t="n">
        <v>15</v>
      </c>
      <c r="H12" s="24">
        <f>IF(F12="","",F12-G12)</f>
        <v/>
      </c>
      <c r="I12" s="25">
        <f>IF(F12="","",F12-TODAY())</f>
        <v/>
      </c>
      <c r="J12" s="20" t="inlineStr"/>
    </row>
    <row r="13">
      <c r="A13" s="20" t="inlineStr">
        <is>
          <t>Gestore PEC</t>
        </is>
      </c>
      <c r="B13" s="20" t="inlineStr">
        <is>
          <t>PEC e firma digitale — 5 caselle</t>
        </is>
      </c>
      <c r="C13" s="20" t="inlineStr">
        <is>
          <t>Licenze software e canoni SaaS</t>
        </is>
      </c>
      <c r="D13" s="21" t="n">
        <v>280</v>
      </c>
      <c r="E13" s="20" t="inlineStr">
        <is>
          <t>Annuale</t>
        </is>
      </c>
      <c r="F13" s="22" t="n">
        <v>46305</v>
      </c>
      <c r="G13" s="23" t="n">
        <v>30</v>
      </c>
      <c r="H13" s="24">
        <f>IF(F13="","",F13-G13)</f>
        <v/>
      </c>
      <c r="I13" s="25">
        <f>IF(F13="","",F13-TODAY())</f>
        <v/>
      </c>
      <c r="J13" s="20" t="inlineStr"/>
    </row>
    <row r="14">
      <c r="A14" s="20" t="inlineStr">
        <is>
          <t>Manutentore impianti</t>
        </is>
      </c>
      <c r="B14" s="20" t="inlineStr">
        <is>
          <t>Manutenzione UPS e rack di rete</t>
        </is>
      </c>
      <c r="C14" s="20" t="inlineStr">
        <is>
          <t>Consulenze e assistenza</t>
        </is>
      </c>
      <c r="D14" s="21" t="n">
        <v>600</v>
      </c>
      <c r="E14" s="20" t="inlineStr">
        <is>
          <t>Annuale</t>
        </is>
      </c>
      <c r="F14" s="22" t="n">
        <v>46538</v>
      </c>
      <c r="G14" s="23" t="n">
        <v>30</v>
      </c>
      <c r="H14" s="24">
        <f>IF(F14="","",F14-G14)</f>
        <v/>
      </c>
      <c r="I14" s="25">
        <f>IF(F14="","",F14-TODAY())</f>
        <v/>
      </c>
      <c r="J14" s="20" t="inlineStr"/>
    </row>
    <row r="15">
      <c r="A15" s="20" t="n"/>
      <c r="B15" s="20" t="n"/>
      <c r="C15" s="20" t="n"/>
      <c r="D15" s="21" t="n"/>
      <c r="E15" s="20" t="n"/>
      <c r="F15" s="22" t="n"/>
      <c r="G15" s="20" t="n"/>
      <c r="H15" s="24">
        <f>IF(F15="","",F15-G15)</f>
        <v/>
      </c>
      <c r="I15" s="25">
        <f>IF(F15="","",F15-TODAY())</f>
        <v/>
      </c>
      <c r="J15" s="20" t="n"/>
    </row>
    <row r="16">
      <c r="A16" s="20" t="n"/>
      <c r="B16" s="20" t="n"/>
      <c r="C16" s="20" t="n"/>
      <c r="D16" s="21" t="n"/>
      <c r="E16" s="20" t="n"/>
      <c r="F16" s="22" t="n"/>
      <c r="G16" s="20" t="n"/>
      <c r="H16" s="24">
        <f>IF(F16="","",F16-G16)</f>
        <v/>
      </c>
      <c r="I16" s="25">
        <f>IF(F16="","",F16-TODAY())</f>
        <v/>
      </c>
      <c r="J16" s="20" t="n"/>
    </row>
    <row r="17">
      <c r="A17" s="20" t="n"/>
      <c r="B17" s="20" t="n"/>
      <c r="C17" s="20" t="n"/>
      <c r="D17" s="21" t="n"/>
      <c r="E17" s="20" t="n"/>
      <c r="F17" s="22" t="n"/>
      <c r="G17" s="20" t="n"/>
      <c r="H17" s="24">
        <f>IF(F17="","",F17-G17)</f>
        <v/>
      </c>
      <c r="I17" s="25">
        <f>IF(F17="","",F17-TODAY())</f>
        <v/>
      </c>
      <c r="J17" s="20" t="n"/>
    </row>
    <row r="18">
      <c r="A18" s="20" t="n"/>
      <c r="B18" s="20" t="n"/>
      <c r="C18" s="20" t="n"/>
      <c r="D18" s="21" t="n"/>
      <c r="E18" s="20" t="n"/>
      <c r="F18" s="22" t="n"/>
      <c r="G18" s="20" t="n"/>
      <c r="H18" s="24">
        <f>IF(F18="","",F18-G18)</f>
        <v/>
      </c>
      <c r="I18" s="25">
        <f>IF(F18="","",F18-TODAY())</f>
        <v/>
      </c>
      <c r="J18" s="20" t="n"/>
    </row>
    <row r="19">
      <c r="A19" s="20" t="n"/>
      <c r="B19" s="20" t="n"/>
      <c r="C19" s="20" t="n"/>
      <c r="D19" s="21" t="n"/>
      <c r="E19" s="20" t="n"/>
      <c r="F19" s="22" t="n"/>
      <c r="G19" s="20" t="n"/>
      <c r="H19" s="24">
        <f>IF(F19="","",F19-G19)</f>
        <v/>
      </c>
      <c r="I19" s="25">
        <f>IF(F19="","",F19-TODAY())</f>
        <v/>
      </c>
      <c r="J19" s="20" t="n"/>
    </row>
    <row r="20">
      <c r="A20" s="20" t="n"/>
      <c r="B20" s="20" t="n"/>
      <c r="C20" s="20" t="n"/>
      <c r="D20" s="21" t="n"/>
      <c r="E20" s="20" t="n"/>
      <c r="F20" s="22" t="n"/>
      <c r="G20" s="20" t="n"/>
      <c r="H20" s="24">
        <f>IF(F20="","",F20-G20)</f>
        <v/>
      </c>
      <c r="I20" s="25">
        <f>IF(F20="","",F20-TODAY())</f>
        <v/>
      </c>
      <c r="J20" s="20" t="n"/>
    </row>
  </sheetData>
  <mergeCells count="1">
    <mergeCell ref="A1:J1"/>
  </mergeCells>
  <conditionalFormatting sqref="A3:J20">
    <cfRule type="expression" priority="1" dxfId="2" stopIfTrue="1">
      <formula>AND($F3&lt;&gt;"",$F3-TODAY()&lt;=60)</formula>
    </cfRule>
    <cfRule type="expression" priority="2" dxfId="3" stopIfTrue="1">
      <formula>AND($F3&lt;&gt;"",$F3-TODAY()&lt;=90)</formula>
    </cfRule>
  </conditionalFormatting>
  <dataValidations count="2">
    <dataValidation sqref="C3:C20" showDropDown="0" showInputMessage="0" showErrorMessage="0" allowBlank="1" type="list">
      <formula1>=CategorieBudget</formula1>
    </dataValidation>
    <dataValidation sqref="E3:E20" showDropDown="0" showInputMessage="0" showErrorMessage="0" allowBlank="1" type="list">
      <formula1>"Mensile,Trimestrale,Semestrale,Annuale,Biennale,Triennale"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37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16" customWidth="1" min="3" max="3"/>
    <col width="14" customWidth="1" min="4" max="4"/>
    <col width="12" customWidth="1" min="5" max="5"/>
  </cols>
  <sheetData>
    <row r="1" ht="32" customHeight="1">
      <c r="A1" s="5" t="inlineStr">
        <is>
          <t>DASHBOARD BUDGET IT</t>
        </is>
      </c>
    </row>
    <row r="3" ht="24" customHeight="1">
      <c r="A3" s="26" t="inlineStr">
        <is>
          <t>Parametri</t>
        </is>
      </c>
    </row>
    <row r="4">
      <c r="A4" s="6" t="inlineStr">
        <is>
          <t>Fatturato annuo (€) — input</t>
        </is>
      </c>
      <c r="B4" s="21" t="n">
        <v>3500000</v>
      </c>
    </row>
    <row r="5">
      <c r="A5" s="6" t="inlineStr">
        <is>
          <t>Soglia di allarme scostamento</t>
        </is>
      </c>
      <c r="B5" s="27">
        <f>'Budget IT'!B2</f>
        <v/>
      </c>
    </row>
    <row r="7" ht="24" customHeight="1">
      <c r="A7" s="26" t="inlineStr">
        <is>
          <t>Spesa IT dell'anno</t>
        </is>
      </c>
    </row>
    <row r="8">
      <c r="A8" s="6" t="inlineStr">
        <is>
          <t>Totale budget IT</t>
        </is>
      </c>
      <c r="B8" s="14">
        <f>'Budget IT'!Z14</f>
        <v/>
      </c>
    </row>
    <row r="9">
      <c r="A9" s="6" t="inlineStr">
        <is>
          <t>Totale consuntivo IT</t>
        </is>
      </c>
      <c r="B9" s="14">
        <f>'Budget IT'!AA14</f>
        <v/>
      </c>
    </row>
    <row r="10">
      <c r="A10" s="6" t="inlineStr">
        <is>
          <t>Scostamento (€)</t>
        </is>
      </c>
      <c r="B10" s="14">
        <f>B9-B8</f>
        <v/>
      </c>
    </row>
    <row r="11">
      <c r="A11" s="6" t="inlineStr">
        <is>
          <t>Incidenza IT su fatturato — budget</t>
        </is>
      </c>
      <c r="B11" s="28">
        <f>IFERROR(B8/B4,0)</f>
        <v/>
      </c>
    </row>
    <row r="12">
      <c r="A12" s="6" t="inlineStr">
        <is>
          <t>Incidenza IT su fatturato — consuntivo</t>
        </is>
      </c>
      <c r="B12" s="28">
        <f>IFERROR(B9/B4,0)</f>
        <v/>
      </c>
    </row>
    <row r="14" ht="24" customHeight="1">
      <c r="A14" s="26" t="inlineStr">
        <is>
          <t>Budget vs consuntivo per categoria</t>
        </is>
      </c>
    </row>
    <row r="15" ht="28" customHeight="1">
      <c r="A15" s="9" t="inlineStr">
        <is>
          <t>Categoria</t>
        </is>
      </c>
      <c r="B15" s="9" t="inlineStr">
        <is>
          <t>Budget</t>
        </is>
      </c>
      <c r="C15" s="9" t="inlineStr">
        <is>
          <t>Consuntivo</t>
        </is>
      </c>
      <c r="D15" s="9" t="inlineStr">
        <is>
          <t>Scost. €</t>
        </is>
      </c>
      <c r="E15" s="9" t="inlineStr">
        <is>
          <t>Scost. %</t>
        </is>
      </c>
    </row>
    <row r="16">
      <c r="A16" s="6">
        <f>'Budget IT'!A6</f>
        <v/>
      </c>
      <c r="B16" s="14">
        <f>'Budget IT'!Z6</f>
        <v/>
      </c>
      <c r="C16" s="14">
        <f>'Budget IT'!AA6</f>
        <v/>
      </c>
      <c r="D16" s="14">
        <f>'Budget IT'!AB6</f>
        <v/>
      </c>
      <c r="E16" s="15">
        <f>'Budget IT'!AC6</f>
        <v/>
      </c>
    </row>
    <row r="17">
      <c r="A17" s="6">
        <f>'Budget IT'!A7</f>
        <v/>
      </c>
      <c r="B17" s="14">
        <f>'Budget IT'!Z7</f>
        <v/>
      </c>
      <c r="C17" s="14">
        <f>'Budget IT'!AA7</f>
        <v/>
      </c>
      <c r="D17" s="14">
        <f>'Budget IT'!AB7</f>
        <v/>
      </c>
      <c r="E17" s="15">
        <f>'Budget IT'!AC7</f>
        <v/>
      </c>
    </row>
    <row r="18">
      <c r="A18" s="6">
        <f>'Budget IT'!A8</f>
        <v/>
      </c>
      <c r="B18" s="14">
        <f>'Budget IT'!Z8</f>
        <v/>
      </c>
      <c r="C18" s="14">
        <f>'Budget IT'!AA8</f>
        <v/>
      </c>
      <c r="D18" s="14">
        <f>'Budget IT'!AB8</f>
        <v/>
      </c>
      <c r="E18" s="15">
        <f>'Budget IT'!AC8</f>
        <v/>
      </c>
    </row>
    <row r="19">
      <c r="A19" s="6">
        <f>'Budget IT'!A9</f>
        <v/>
      </c>
      <c r="B19" s="14">
        <f>'Budget IT'!Z9</f>
        <v/>
      </c>
      <c r="C19" s="14">
        <f>'Budget IT'!AA9</f>
        <v/>
      </c>
      <c r="D19" s="14">
        <f>'Budget IT'!AB9</f>
        <v/>
      </c>
      <c r="E19" s="15">
        <f>'Budget IT'!AC9</f>
        <v/>
      </c>
    </row>
    <row r="20">
      <c r="A20" s="6">
        <f>'Budget IT'!A10</f>
        <v/>
      </c>
      <c r="B20" s="14">
        <f>'Budget IT'!Z10</f>
        <v/>
      </c>
      <c r="C20" s="14">
        <f>'Budget IT'!AA10</f>
        <v/>
      </c>
      <c r="D20" s="14">
        <f>'Budget IT'!AB10</f>
        <v/>
      </c>
      <c r="E20" s="15">
        <f>'Budget IT'!AC10</f>
        <v/>
      </c>
    </row>
    <row r="21">
      <c r="A21" s="6">
        <f>'Budget IT'!A11</f>
        <v/>
      </c>
      <c r="B21" s="14">
        <f>'Budget IT'!Z11</f>
        <v/>
      </c>
      <c r="C21" s="14">
        <f>'Budget IT'!AA11</f>
        <v/>
      </c>
      <c r="D21" s="14">
        <f>'Budget IT'!AB11</f>
        <v/>
      </c>
      <c r="E21" s="15">
        <f>'Budget IT'!AC11</f>
        <v/>
      </c>
    </row>
    <row r="22">
      <c r="A22" s="6">
        <f>'Budget IT'!A12</f>
        <v/>
      </c>
      <c r="B22" s="14">
        <f>'Budget IT'!Z12</f>
        <v/>
      </c>
      <c r="C22" s="14">
        <f>'Budget IT'!AA12</f>
        <v/>
      </c>
      <c r="D22" s="14">
        <f>'Budget IT'!AB12</f>
        <v/>
      </c>
      <c r="E22" s="15">
        <f>'Budget IT'!AC12</f>
        <v/>
      </c>
    </row>
    <row r="23">
      <c r="A23" s="6">
        <f>'Budget IT'!A13</f>
        <v/>
      </c>
      <c r="B23" s="14">
        <f>'Budget IT'!Z13</f>
        <v/>
      </c>
      <c r="C23" s="14">
        <f>'Budget IT'!AA13</f>
        <v/>
      </c>
      <c r="D23" s="14">
        <f>'Budget IT'!AB13</f>
        <v/>
      </c>
      <c r="E23" s="15">
        <f>'Budget IT'!AC13</f>
        <v/>
      </c>
    </row>
    <row r="24" ht="26" customHeight="1">
      <c r="A24" s="16" t="inlineStr">
        <is>
          <t>TOTALE</t>
        </is>
      </c>
      <c r="B24" s="18">
        <f>'Budget IT'!Z14</f>
        <v/>
      </c>
      <c r="C24" s="18">
        <f>'Budget IT'!AA14</f>
        <v/>
      </c>
      <c r="D24" s="18">
        <f>'Budget IT'!AB14</f>
        <v/>
      </c>
      <c r="E24" s="19">
        <f>'Budget IT'!AC14</f>
        <v/>
      </c>
    </row>
    <row r="26" ht="24" customHeight="1">
      <c r="A26" s="26" t="inlineStr">
        <is>
          <t>Top 5 voci di spesa (consuntivo)</t>
        </is>
      </c>
    </row>
    <row r="27" ht="28" customHeight="1">
      <c r="A27" s="9" t="inlineStr">
        <is>
          <t>#</t>
        </is>
      </c>
      <c r="B27" s="9" t="inlineStr">
        <is>
          <t>Categoria</t>
        </is>
      </c>
      <c r="C27" s="9" t="inlineStr">
        <is>
          <t>Consuntivo</t>
        </is>
      </c>
    </row>
    <row r="28">
      <c r="A28" s="29" t="n">
        <v>1</v>
      </c>
      <c r="B28" s="30">
        <f>IFERROR(INDEX('Budget IT'!$A$6:$A$13,MATCH(LARGE('Budget IT'!$AA$6:$AA$13,1),'Budget IT'!$AA$6:$AA$13,0)),"")</f>
        <v/>
      </c>
      <c r="C28" s="14">
        <f>IFERROR(LARGE('Budget IT'!$AA$6:$AA$13,1),0)</f>
        <v/>
      </c>
    </row>
    <row r="29">
      <c r="A29" s="29" t="n">
        <v>2</v>
      </c>
      <c r="B29" s="30">
        <f>IFERROR(INDEX('Budget IT'!$A$6:$A$13,MATCH(LARGE('Budget IT'!$AA$6:$AA$13,2),'Budget IT'!$AA$6:$AA$13,0)),"")</f>
        <v/>
      </c>
      <c r="C29" s="14">
        <f>IFERROR(LARGE('Budget IT'!$AA$6:$AA$13,2),0)</f>
        <v/>
      </c>
    </row>
    <row r="30">
      <c r="A30" s="29" t="n">
        <v>3</v>
      </c>
      <c r="B30" s="30">
        <f>IFERROR(INDEX('Budget IT'!$A$6:$A$13,MATCH(LARGE('Budget IT'!$AA$6:$AA$13,3),'Budget IT'!$AA$6:$AA$13,0)),"")</f>
        <v/>
      </c>
      <c r="C30" s="14">
        <f>IFERROR(LARGE('Budget IT'!$AA$6:$AA$13,3),0)</f>
        <v/>
      </c>
    </row>
    <row r="31">
      <c r="A31" s="29" t="n">
        <v>4</v>
      </c>
      <c r="B31" s="30">
        <f>IFERROR(INDEX('Budget IT'!$A$6:$A$13,MATCH(LARGE('Budget IT'!$AA$6:$AA$13,4),'Budget IT'!$AA$6:$AA$13,0)),"")</f>
        <v/>
      </c>
      <c r="C31" s="14">
        <f>IFERROR(LARGE('Budget IT'!$AA$6:$AA$13,4),0)</f>
        <v/>
      </c>
    </row>
    <row r="32">
      <c r="A32" s="29" t="n">
        <v>5</v>
      </c>
      <c r="B32" s="30">
        <f>IFERROR(INDEX('Budget IT'!$A$6:$A$13,MATCH(LARGE('Budget IT'!$AA$6:$AA$13,5),'Budget IT'!$AA$6:$AA$13,0)),"")</f>
        <v/>
      </c>
      <c r="C32" s="14">
        <f>IFERROR(LARGE('Budget IT'!$AA$6:$AA$13,5),0)</f>
        <v/>
      </c>
    </row>
    <row r="34" ht="24" customHeight="1">
      <c r="A34" s="26" t="inlineStr">
        <is>
          <t>Rinnovi contratti nei prossimi 90 giorni</t>
        </is>
      </c>
    </row>
    <row r="35">
      <c r="A35" s="6" t="inlineStr">
        <is>
          <t>Contratti in scadenza entro 90 giorni</t>
        </is>
      </c>
      <c r="B35" s="25">
        <f>COUNTIFS('Contratti e rinnovi'!$F$3:$F$20,"&gt;="&amp;TODAY(),'Contratti e rinnovi'!$F$3:$F$20,"&lt;="&amp;TODAY()+90)</f>
        <v/>
      </c>
    </row>
    <row r="36">
      <c r="A36" s="6" t="inlineStr">
        <is>
          <t>Canone annuo dei contratti in scadenza (€)</t>
        </is>
      </c>
      <c r="B36" s="14">
        <f>SUMIFS('Contratti e rinnovi'!$D$3:$D$20,'Contratti e rinnovi'!$F$3:$F$20,"&gt;="&amp;TODAY(),'Contratti e rinnovi'!$F$3:$F$20,"&lt;="&amp;TODAY()+90)</f>
        <v/>
      </c>
    </row>
    <row r="37">
      <c r="A37" s="6" t="inlineStr">
        <is>
          <t>Contratti già scaduti da verificare</t>
        </is>
      </c>
      <c r="B37" s="25">
        <f>COUNTIFS('Contratti e rinnovi'!$F$3:$F$20,"&lt;"&amp;TODAY())</f>
        <v/>
      </c>
    </row>
  </sheetData>
  <mergeCells count="1">
    <mergeCell ref="A1:E1"/>
  </mergeCells>
  <conditionalFormatting sqref="E16:E24">
    <cfRule type="expression" priority="1" dxfId="0">
      <formula>E16&gt;$B$5</formula>
    </cfRule>
    <cfRule type="expression" priority="2" dxfId="1">
      <formula>E16&lt;0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SynSphere Italia</dc:creator>
  <dc:title xmlns:dc="http://purl.org/dc/elements/1.1/">Template budget IT annuale per PMI — SynSphere</dc:title>
  <dc:description xmlns:dc="http://purl.org/dc/elements/1.1/">Budget IT annuale per PMI: 8 categorie di spesa con budget e consuntivo mensile, registro contratti con alert rinnovi e dashboard di sintesi. https://www.synsphere.it</dc:description>
  <dcterms:created xmlns:dcterms="http://purl.org/dc/terms/" xmlns:xsi="http://www.w3.org/2001/XMLSchema-instance" xsi:type="dcterms:W3CDTF">2026-06-12T12:33:35Z</dcterms:created>
  <dcterms:modified xmlns:dcterms="http://purl.org/dc/terms/" xmlns:xsi="http://www.w3.org/2001/XMLSchema-instance" xsi:type="dcterms:W3CDTF">2026-06-12T12:33:35Z</dcterms:modified>
</cp:coreProperties>
</file>