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giziagoCioffi\OneDrive - SYNSPHERE\Documenti\source\VisualStudioCodeRepo\SynSphereWebsite\SYNSPHERE - Website\public\download\"/>
    </mc:Choice>
  </mc:AlternateContent>
  <xr:revisionPtr revIDLastSave="0" documentId="13_ncr:1_{DD9FF357-B458-4D17-ABA6-B19896FDA3F4}" xr6:coauthVersionLast="47" xr6:coauthVersionMax="47" xr10:uidLastSave="{00000000-0000-0000-0000-000000000000}"/>
  <bookViews>
    <workbookView xWindow="28680" yWindow="2010" windowWidth="29040" windowHeight="15720" xr2:uid="{00000000-000D-0000-FFFF-FFFF00000000}"/>
  </bookViews>
  <sheets>
    <sheet name="Istruzioni" sheetId="1" r:id="rId1"/>
    <sheet name="1 Budget annuale" sheetId="2" r:id="rId2"/>
    <sheet name="2 Cash flow" sheetId="3" r:id="rId3"/>
    <sheet name="3 Riepilog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4" i="4"/>
  <c r="B13" i="4"/>
  <c r="B3" i="4"/>
  <c r="D17" i="3"/>
  <c r="C17" i="3"/>
  <c r="E16" i="3"/>
  <c r="E15" i="3"/>
  <c r="E14" i="3"/>
  <c r="E13" i="3"/>
  <c r="E12" i="3"/>
  <c r="E11" i="3"/>
  <c r="E10" i="3"/>
  <c r="E9" i="3"/>
  <c r="E8" i="3"/>
  <c r="E7" i="3"/>
  <c r="E6" i="3"/>
  <c r="E5" i="3"/>
  <c r="E17" i="3" s="1"/>
  <c r="B5" i="3"/>
  <c r="F5" i="3" s="1"/>
  <c r="Y23" i="2"/>
  <c r="X23" i="2"/>
  <c r="T23" i="2"/>
  <c r="M23" i="2"/>
  <c r="L23" i="2"/>
  <c r="H23" i="2"/>
  <c r="Y21" i="2"/>
  <c r="X21" i="2"/>
  <c r="W21" i="2"/>
  <c r="W23" i="2" s="1"/>
  <c r="V21" i="2"/>
  <c r="U21" i="2"/>
  <c r="T21" i="2"/>
  <c r="S21" i="2"/>
  <c r="R21" i="2"/>
  <c r="Q21" i="2"/>
  <c r="P21" i="2"/>
  <c r="P23" i="2" s="1"/>
  <c r="O21" i="2"/>
  <c r="O23" i="2" s="1"/>
  <c r="N21" i="2"/>
  <c r="M21" i="2"/>
  <c r="L21" i="2"/>
  <c r="K21" i="2"/>
  <c r="K23" i="2" s="1"/>
  <c r="J21" i="2"/>
  <c r="I21" i="2"/>
  <c r="H21" i="2"/>
  <c r="G21" i="2"/>
  <c r="F21" i="2"/>
  <c r="E21" i="2"/>
  <c r="D21" i="2"/>
  <c r="D23" i="2" s="1"/>
  <c r="C21" i="2"/>
  <c r="C23" i="2" s="1"/>
  <c r="B21" i="2"/>
  <c r="AA20" i="2"/>
  <c r="Z20" i="2"/>
  <c r="AB20" i="2" s="1"/>
  <c r="AA19" i="2"/>
  <c r="AB19" i="2" s="1"/>
  <c r="Z19" i="2"/>
  <c r="AA18" i="2"/>
  <c r="AB18" i="2" s="1"/>
  <c r="Z18" i="2"/>
  <c r="AA17" i="2"/>
  <c r="AB17" i="2" s="1"/>
  <c r="Z17" i="2"/>
  <c r="AA16" i="2"/>
  <c r="Z16" i="2"/>
  <c r="AB16" i="2" s="1"/>
  <c r="AA15" i="2"/>
  <c r="AB15" i="2" s="1"/>
  <c r="Z15" i="2"/>
  <c r="AA14" i="2"/>
  <c r="AB14" i="2" s="1"/>
  <c r="Z14" i="2"/>
  <c r="AA13" i="2"/>
  <c r="AB13" i="2" s="1"/>
  <c r="Z13" i="2"/>
  <c r="AA12" i="2"/>
  <c r="Z12" i="2"/>
  <c r="Z21" i="2" s="1"/>
  <c r="B8" i="4" s="1"/>
  <c r="Y9" i="2"/>
  <c r="X9" i="2"/>
  <c r="W9" i="2"/>
  <c r="V9" i="2"/>
  <c r="V23" i="2" s="1"/>
  <c r="U9" i="2"/>
  <c r="U23" i="2" s="1"/>
  <c r="T9" i="2"/>
  <c r="S9" i="2"/>
  <c r="S23" i="2" s="1"/>
  <c r="R9" i="2"/>
  <c r="R23" i="2" s="1"/>
  <c r="Q9" i="2"/>
  <c r="Q23" i="2" s="1"/>
  <c r="P9" i="2"/>
  <c r="O9" i="2"/>
  <c r="N9" i="2"/>
  <c r="N23" i="2" s="1"/>
  <c r="M9" i="2"/>
  <c r="L9" i="2"/>
  <c r="K9" i="2"/>
  <c r="J9" i="2"/>
  <c r="J23" i="2" s="1"/>
  <c r="I9" i="2"/>
  <c r="I23" i="2" s="1"/>
  <c r="H9" i="2"/>
  <c r="G9" i="2"/>
  <c r="G23" i="2" s="1"/>
  <c r="F9" i="2"/>
  <c r="F23" i="2" s="1"/>
  <c r="E9" i="2"/>
  <c r="E23" i="2" s="1"/>
  <c r="D9" i="2"/>
  <c r="C9" i="2"/>
  <c r="B9" i="2"/>
  <c r="B23" i="2" s="1"/>
  <c r="AA8" i="2"/>
  <c r="AB8" i="2" s="1"/>
  <c r="Z8" i="2"/>
  <c r="AA7" i="2"/>
  <c r="AB7" i="2" s="1"/>
  <c r="Z7" i="2"/>
  <c r="AA6" i="2"/>
  <c r="Z6" i="2"/>
  <c r="AB6" i="2" s="1"/>
  <c r="AA5" i="2"/>
  <c r="AB5" i="2" s="1"/>
  <c r="Z5" i="2"/>
  <c r="Z9" i="2" s="1"/>
  <c r="B6" i="3" l="1"/>
  <c r="F6" i="3" s="1"/>
  <c r="B7" i="3" s="1"/>
  <c r="F7" i="3" s="1"/>
  <c r="B8" i="3" s="1"/>
  <c r="F8" i="3" s="1"/>
  <c r="B9" i="3" s="1"/>
  <c r="F9" i="3" s="1"/>
  <c r="B10" i="3" s="1"/>
  <c r="F10" i="3" s="1"/>
  <c r="B11" i="3" s="1"/>
  <c r="F11" i="3" s="1"/>
  <c r="B12" i="3" s="1"/>
  <c r="F12" i="3" s="1"/>
  <c r="B13" i="3" s="1"/>
  <c r="F13" i="3" s="1"/>
  <c r="B14" i="3" s="1"/>
  <c r="F14" i="3" s="1"/>
  <c r="B15" i="3" s="1"/>
  <c r="F15" i="3" s="1"/>
  <c r="B16" i="3" s="1"/>
  <c r="F16" i="3" s="1"/>
  <c r="B21" i="4"/>
  <c r="D21" i="4" s="1"/>
  <c r="B19" i="4"/>
  <c r="B18" i="4"/>
  <c r="D18" i="4" s="1"/>
  <c r="Z23" i="2"/>
  <c r="B7" i="4"/>
  <c r="B9" i="4" s="1"/>
  <c r="AB9" i="2"/>
  <c r="AB12" i="2"/>
  <c r="AB21" i="2" s="1"/>
  <c r="B16" i="4"/>
  <c r="AA21" i="2"/>
  <c r="C8" i="4" s="1"/>
  <c r="D8" i="4" s="1"/>
  <c r="B20" i="4"/>
  <c r="D20" i="4" s="1"/>
  <c r="AA9" i="2"/>
  <c r="AA23" i="2" l="1"/>
  <c r="C7" i="4"/>
  <c r="AB23" i="2"/>
  <c r="B17" i="4"/>
  <c r="F17" i="3"/>
  <c r="C9" i="4" l="1"/>
  <c r="D7" i="4"/>
  <c r="D9" i="4" l="1"/>
  <c r="B10" i="4"/>
  <c r="D10" i="4"/>
</calcChain>
</file>

<file path=xl/sharedStrings.xml><?xml version="1.0" encoding="utf-8"?>
<sst xmlns="http://schemas.openxmlformats.org/spreadsheetml/2006/main" count="136" uniqueCount="97">
  <si>
    <t>BUDGET E CASH FLOW AZIENDALE</t>
  </si>
  <si>
    <t>SynSphere Italia — Partner Microsoft per le PMI italiane</t>
  </si>
  <si>
    <t>Cosa fa questo template</t>
  </si>
  <si>
    <t>Mette nero su bianco il budget previsionale annuale dell'azienda — entrate e uscite per categoria, mese per mese — e lo confronta con il consuntivo reale per misurare lo scostamento.</t>
  </si>
  <si>
    <t>Affianca un prospetto di cash flow mensile che parte dal saldo di cassa iniziale e calcola il saldo finale progressivo, evidenziando i mesi in cui la liquidità va sotto zero.</t>
  </si>
  <si>
    <t>Pensato per PMI italiane che pianificano l'anno con un foglio di calcolo, prima di passare a un sistema integrato di budgeting e controllo di gestione.</t>
  </si>
  <si>
    <t>Come si usa — ordine dei fogli</t>
  </si>
  <si>
    <t>1.  Budget annuale — categorie di entrate e uscite x 12 mesi. Per ogni mese due colonne: Preventivo (la previsione) e Consuntivo (il reale a consuntivo). Lo scostamento e calcolato in automatico.</t>
  </si>
  <si>
    <t>2.  Cash flow — flusso di cassa mensile: saldo iniziale + incassi - pagamenti = saldo finale, riportato come saldo iniziale del mese successivo.</t>
  </si>
  <si>
    <t>3.  Riepilogo — KPI dell'anno: totale entrate e uscite, saldo netto, scostamento vs budget, numero di mesi con cash flow negativo, con alert visivi.</t>
  </si>
  <si>
    <t>Come compilare il Budget annuale</t>
  </si>
  <si>
    <t>All'inizio dell'anno compila SOLO le colonne Preventivo (azzurre) per ogni categoria e ogni mese: e' la tua previsione.</t>
  </si>
  <si>
    <t>Mese per mese, a chiusura, compila le colonne Consuntivo (azzurre) con i valori reali. Lascia vuoto cio' che non e' ancora maturato.</t>
  </si>
  <si>
    <t>Le colonne Scostamento (grigie) e le righe TOTALE sono formule: non vanno toccate.</t>
  </si>
  <si>
    <t>Convenzioni grafiche</t>
  </si>
  <si>
    <t>Celle azzurre = input da compilare. Celle grigie = calcolate in automatico. Righe nere = totali.</t>
  </si>
  <si>
    <t>Nel Budget: scostamento favorevole (piu' entrate o meno uscite del previsto) su sfondo verde, sfavorevole su sfondo rosso.</t>
  </si>
  <si>
    <t>Nel Cash flow: saldo finale di cassa negativo evidenziato in rosso, saldo basso (sotto la soglia minima) in giallo.</t>
  </si>
  <si>
    <t>Quando passare a un sistema integrato</t>
  </si>
  <si>
    <t>Microsoft Dynamics 365 Business Central integra contabilita', budget, controllo di gestione e tesoreria: il budget non e' piu' un file separato ma vive accanto ai movimenti reali, con confronto preventivo/consuntivo automatico.</t>
  </si>
  <si>
    <t>Microsoft Power BI trasforma il foglio in dashboard sempre aggiornate, con drill-down per categoria, centro di costo e periodo, e proiezioni di cassa condivise con il management.</t>
  </si>
  <si>
    <t>Per PMI gia' su Microsoft 365 la combinazione Business Central + Power BI e' l'evoluzione naturale del budget su Excel.</t>
  </si>
  <si>
    <t>Domande</t>
  </si>
  <si>
    <t>Assessment del processo di budget e roadmap verso un sistema integrato: https://www.synsphere.it/contattaci</t>
  </si>
  <si>
    <t>BUDGET ANNUALE — PREVENTIVO vs CONSUNTIVO</t>
  </si>
  <si>
    <t>CATEGORIA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</si>
  <si>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</si>
  <si>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</si>
  <si>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</si>
  <si>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</si>
  <si>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</si>
  <si>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</si>
  <si>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</si>
  <si>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</si>
  <si>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</si>
  <si>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</si>
  <si>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</si>
  <si>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</si>
  <si>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ANNO</t>
  </si>
  <si>
    <t>Prev.</t>
  </si>
  <si>
    <t>Cons.</t>
  </si>
  <si>
    <t>Preventivo</t>
  </si>
  <si>
    <t>Consuntivo</t>
  </si>
  <si>
    <t>Scostam.</t>
  </si>
  <si>
    <t>ENTRATE</t>
  </si>
  <si>
    <t>Vendite prodotti</t>
  </si>
  <si>
    <t>Vendite servizi / consulenza</t>
  </si>
  <si>
    <t>Contratti ricorrenti / canoni</t>
  </si>
  <si>
    <t>Altri ricavi (contributi, sopravvenienze)</t>
  </si>
  <si>
    <t>TOTALE ENTRATE</t>
  </si>
  <si>
    <t>USCITE</t>
  </si>
  <si>
    <t>Acquisto merci / materie prime</t>
  </si>
  <si>
    <t>Costo del personale (stipendi + contributi)</t>
  </si>
  <si>
    <t>Affitti e utenze</t>
  </si>
  <si>
    <t>Servizi esterni e consulenze</t>
  </si>
  <si>
    <t>Marketing e commerciale</t>
  </si>
  <si>
    <t>Software, licenze e IT</t>
  </si>
  <si>
    <t>Imposte e tributi</t>
  </si>
  <si>
    <t>Oneri finanziari (interessi, commissioni)</t>
  </si>
  <si>
    <t>Altre spese di gestione</t>
  </si>
  <si>
    <t>TOTALE USCITE</t>
  </si>
  <si>
    <t>RISULTATO (ENTRATE - USCITE)</t>
  </si>
  <si>
    <t>Compila le colonne 'Prev.' a inizio anno e le colonne 'Cons.' a chiusura di ogni mese. Scostamenti e totali sono automatici.</t>
  </si>
  <si>
    <t>CASH FLOW — FLUSSO DI CASSA MENSILE</t>
  </si>
  <si>
    <t>Saldo cassa iniziale (1 gen)</t>
  </si>
  <si>
    <t>Soglia minima di liquidita'</t>
  </si>
  <si>
    <t>Soglia minima = cuscinetto di cassa sotto cui non vuoi scendere.</t>
  </si>
  <si>
    <t>Mese</t>
  </si>
  <si>
    <t>Saldo iniziale</t>
  </si>
  <si>
    <t>Incassi previsti</t>
  </si>
  <si>
    <t>Pagamenti previsti</t>
  </si>
  <si>
    <t>Flusso netto</t>
  </si>
  <si>
    <t>Saldo finale</t>
  </si>
  <si>
    <t>Note</t>
  </si>
  <si>
    <t>Acconto imposte + 14a mensilita'</t>
  </si>
  <si>
    <t>Saldo imposte + ferie agosto</t>
  </si>
  <si>
    <t>Saldo imposte + tredicesima</t>
  </si>
  <si>
    <t>Saldo finale = cassa a fine anno</t>
  </si>
  <si>
    <t>Il saldo finale di ogni mese diventa il saldo iniziale del mese successivo. Saldo rosso = cassa negativa; saldo giallo = sotto la soglia minima.</t>
  </si>
  <si>
    <t>RIEPILOGO BUDGET E CASH FLOW</t>
  </si>
  <si>
    <t>Aggiornato al:</t>
  </si>
  <si>
    <t>Indicatore</t>
  </si>
  <si>
    <t>Scostamento</t>
  </si>
  <si>
    <t>Totale entrate</t>
  </si>
  <si>
    <t>Totale uscite</t>
  </si>
  <si>
    <t>Risultato netto (entrate - uscite)</t>
  </si>
  <si>
    <t>Scostamento risultato (consuntivo vs preventivo)</t>
  </si>
  <si>
    <t>CASH FLOW — INDICATORI DI LIQUIDITA'</t>
  </si>
  <si>
    <t>Totale incassi previsti anno</t>
  </si>
  <si>
    <t>Totale pagamenti previsti anno</t>
  </si>
  <si>
    <t>Flusso di cassa netto annuo</t>
  </si>
  <si>
    <t>Saldo cassa a fine anno</t>
  </si>
  <si>
    <t>Saldo di cassa minimo nell'anno</t>
  </si>
  <si>
    <t>Mese del saldo minimo</t>
  </si>
  <si>
    <t>Mesi con cash flow netto negativo</t>
  </si>
  <si>
    <t>Mesi con saldo di cassa sotto la soglia minima</t>
  </si>
  <si>
    <t>Tutti gli indicatori sono formule live sui fogli 1 e 2: si aggiornano a ogni modifica. Verde = situazione positiva, rosso = area di attenzione.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</si>
</sst>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#,##0\ &quot;€&quot;;[Red]\-#,##0\ &quot;€&quot;"/>
    <numFmt numFmtId="166" formatCode="yyyy\-mm\-dd"/>
    <numFmt numFmtId="167" formatCode="0.0%;[Red]\-0.0%"/>
  </numFmts>
  <fonts count="12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0"/>
      <color rgb="FF212529"/>
      <name val="Calibri"/>
    </font>
    <font>
      <sz val="10"/>
      <color rgb="FF212529"/>
      <name val="Calibri"/>
    </font>
    <font>
      <sz val="10"/>
      <color rgb="FF666666"/>
      <name val="Calibri"/>
    </font>
    <font>
      <i/>
      <sz val="9"/>
      <color rgb="FF666666"/>
      <name val="Calibri"/>
    </font>
    <font>
      <b/>
      <sz val="12"/>
      <color rgb="FF0177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F5F5F5"/>
        <bgColor rgb="FFF5F5F5"/>
      </patternFill>
    </fill>
    <fill>
      <patternFill patternType="solid">
        <fgColor rgb="FFEAF4FF"/>
        <bgColor rgb="FFEAF4FF"/>
      </patternFill>
    </fill>
    <fill>
      <patternFill patternType="solid">
        <fgColor rgb="FF191A1E"/>
        <bgColor rgb="FF191A1E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8" fillId="5" borderId="1" xfId="0" applyNumberFormat="1" applyFont="1" applyFill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5" fontId="9" fillId="4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right"/>
    </xf>
    <xf numFmtId="0" fontId="10" fillId="0" borderId="0" xfId="0" applyFont="1"/>
    <xf numFmtId="165" fontId="7" fillId="4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left" vertical="center"/>
    </xf>
    <xf numFmtId="166" fontId="9" fillId="4" borderId="1" xfId="0" applyNumberFormat="1" applyFont="1" applyFill="1" applyBorder="1" applyAlignment="1">
      <alignment horizontal="center" vertical="center"/>
    </xf>
    <xf numFmtId="0" fontId="11" fillId="0" borderId="0" xfId="0" applyFont="1"/>
    <xf numFmtId="165" fontId="6" fillId="3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10" fillId="0" borderId="0" xfId="0" applyFont="1" applyAlignment="1">
      <alignment wrapText="1"/>
    </xf>
    <xf numFmtId="1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 patternType="solid">
          <fgColor rgb="FFDEFFE3"/>
          <bgColor rgb="FFDEFFE3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DEFFE3"/>
          <bgColor rgb="FFDEFFE3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F7C2"/>
          <bgColor rgb="FFFFF7C2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DEFFE3"/>
          <bgColor rgb="FFDEFFE3"/>
        </patternFill>
      </fill>
    </dxf>
    <dxf>
      <fill>
        <patternFill patternType="solid">
          <fgColor rgb="FFFFE0E0"/>
          <bgColor rgb="FFFFE0E0"/>
        </patternFill>
      </fill>
    </dxf>
    <dxf>
      <fill>
        <patternFill patternType="solid">
          <fgColor rgb="FFDEFFE3"/>
          <bgColor rgb="FFDEFFE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25" t="s">
        <v>0</v>
      </c>
      <c r="B1" s="23"/>
    </row>
    <row r="2" spans="1:2" x14ac:dyDescent="0.25">
      <c r="A2" s="24" t="s">
        <v>1</v>
      </c>
      <c r="B2" s="23"/>
    </row>
    <row r="4" spans="1:2" ht="17.25" x14ac:dyDescent="0.25">
      <c r="A4" s="22" t="s">
        <v>2</v>
      </c>
      <c r="B4" s="23"/>
    </row>
    <row r="5" spans="1:2" ht="30" x14ac:dyDescent="0.25">
      <c r="B5" s="1" t="s">
        <v>3</v>
      </c>
    </row>
    <row r="6" spans="1:2" ht="30" x14ac:dyDescent="0.25">
      <c r="B6" s="1" t="s">
        <v>4</v>
      </c>
    </row>
    <row r="7" spans="1:2" ht="30" x14ac:dyDescent="0.25">
      <c r="B7" s="1" t="s">
        <v>5</v>
      </c>
    </row>
    <row r="9" spans="1:2" ht="17.25" x14ac:dyDescent="0.25">
      <c r="A9" s="22" t="s">
        <v>6</v>
      </c>
      <c r="B9" s="23"/>
    </row>
    <row r="10" spans="1:2" ht="30" x14ac:dyDescent="0.25">
      <c r="B10" s="1" t="s">
        <v>7</v>
      </c>
    </row>
    <row r="11" spans="1:2" ht="30" x14ac:dyDescent="0.25">
      <c r="B11" s="1" t="s">
        <v>8</v>
      </c>
    </row>
    <row r="12" spans="1:2" ht="30" x14ac:dyDescent="0.25">
      <c r="B12" s="1" t="s">
        <v>9</v>
      </c>
    </row>
    <row r="14" spans="1:2" ht="17.25" x14ac:dyDescent="0.25">
      <c r="A14" s="22" t="s">
        <v>10</v>
      </c>
      <c r="B14" s="23"/>
    </row>
    <row r="15" spans="1:2" ht="30" x14ac:dyDescent="0.25">
      <c r="B15" s="1" t="s">
        <v>11</v>
      </c>
    </row>
    <row r="16" spans="1:2" ht="30" x14ac:dyDescent="0.25">
      <c r="B16" s="1" t="s">
        <v>12</v>
      </c>
    </row>
    <row r="17" spans="1:2" x14ac:dyDescent="0.25">
      <c r="B17" s="1" t="s">
        <v>13</v>
      </c>
    </row>
    <row r="19" spans="1:2" ht="17.25" x14ac:dyDescent="0.25">
      <c r="A19" s="22" t="s">
        <v>14</v>
      </c>
      <c r="B19" s="23"/>
    </row>
    <row r="20" spans="1:2" x14ac:dyDescent="0.25">
      <c r="B20" s="1" t="s">
        <v>15</v>
      </c>
    </row>
    <row r="21" spans="1:2" ht="30" x14ac:dyDescent="0.25">
      <c r="B21" s="1" t="s">
        <v>16</v>
      </c>
    </row>
    <row r="22" spans="1:2" ht="30" x14ac:dyDescent="0.25">
      <c r="B22" s="1" t="s">
        <v>17</v>
      </c>
    </row>
    <row r="24" spans="1:2" ht="17.25" x14ac:dyDescent="0.25">
      <c r="A24" s="22" t="s">
        <v>18</v>
      </c>
      <c r="B24" s="23"/>
    </row>
    <row r="25" spans="1:2" ht="45" x14ac:dyDescent="0.25">
      <c r="B25" s="1" t="s">
        <v>19</v>
      </c>
    </row>
    <row r="26" spans="1:2" ht="30" x14ac:dyDescent="0.25">
      <c r="B26" s="1" t="s">
        <v>20</v>
      </c>
    </row>
    <row r="27" spans="1:2" ht="30" x14ac:dyDescent="0.25">
      <c r="B27" s="1" t="s">
        <v>21</v>
      </c>
    </row>
    <row r="29" spans="1:2" ht="17.25" x14ac:dyDescent="0.25">
      <c r="A29" s="22" t="s">
        <v>22</v>
      </c>
      <c r="B29" s="23"/>
    </row>
    <row r="30" spans="1:2" ht="30" x14ac:dyDescent="0.25">
      <c r="B30" s="1" t="s">
        <v>23</v>
      </c>
    </row>
  </sheetData>
  <mergeCells count="8">
    <mergeCell ref="A1:B1"/>
    <mergeCell ref="A9:B9"/>
    <mergeCell ref="A4:B4"/>
    <mergeCell ref="A24:B24"/>
    <mergeCell ref="A2:B2"/>
    <mergeCell ref="A29:B29"/>
    <mergeCell ref="A19:B19"/>
    <mergeCell ref="A14:B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5"/>
  <sheetViews>
    <sheetView workbookViewId="0">
      <pane xSplit="1" ySplit="3" topLeftCell="B4" activePane="bottomRight" state="frozen"/>
      <selection pane="topRight"/>
      <selection pane="bottomLeft"/>
      <selection pane="bottomRight" sqref="A1:AB1"/>
    </sheetView>
  </sheetViews>
  <sheetFormatPr defaultRowHeight="15" x14ac:dyDescent="0.25"/>
  <cols>
    <col min="1" max="1" width="30" customWidth="1"/>
    <col min="2" max="25" width="13" customWidth="1"/>
    <col min="26" max="27" width="16" customWidth="1"/>
    <col min="28" max="28" width="15" customWidth="1"/>
  </cols>
  <sheetData>
    <row r="1" spans="1:28" ht="32.1" customHeight="1" x14ac:dyDescent="0.25">
      <c r="A1" s="28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7.95" customHeight="1" x14ac:dyDescent="0.25">
      <c r="A2" s="2" t="s">
        <v>25</v>
      </c>
      <c r="B2" s="26" t="s">
        <v>26</v>
      </c>
      <c r="C2" s="26"/>
      <c r="D2" s="26" t="s">
        <v>27</v>
      </c>
      <c r="E2" s="26"/>
      <c r="F2" s="26" t="s">
        <v>28</v>
      </c>
      <c r="G2" s="26"/>
      <c r="H2" s="26" t="s">
        <v>29</v>
      </c>
      <c r="I2" s="26"/>
      <c r="J2" s="26" t="s">
        <v>30</v>
      </c>
      <c r="K2" s="26"/>
      <c r="L2" s="26" t="s">
        <v>31</v>
      </c>
      <c r="M2" s="26"/>
      <c r="N2" s="26" t="s">
        <v>32</v>
      </c>
      <c r="O2" s="26"/>
      <c r="P2" s="26" t="s">
        <v>33</v>
      </c>
      <c r="Q2" s="26"/>
      <c r="R2" s="26" t="s">
        <v>34</v>
      </c>
      <c r="S2" s="26"/>
      <c r="T2" s="26" t="s">
        <v>35</v>
      </c>
      <c r="U2" s="26"/>
      <c r="V2" s="26" t="s">
        <v>36</v>
      </c>
      <c r="W2" s="26"/>
      <c r="X2" s="26" t="s">
        <v>37</v>
      </c>
      <c r="Y2" s="26"/>
      <c r="Z2" s="26" t="s">
        <v>38</v>
      </c>
      <c r="AA2" s="26"/>
      <c r="AB2" s="26"/>
    </row>
    <row r="3" spans="1:28" ht="21.95" customHeight="1" x14ac:dyDescent="0.25">
      <c r="A3" s="3"/>
      <c r="B3" s="3" t="s">
        <v>39</v>
      </c>
      <c r="C3" s="3" t="s">
        <v>40</v>
      </c>
      <c r="D3" s="3" t="s">
        <v>39</v>
      </c>
      <c r="E3" s="3" t="s">
        <v>40</v>
      </c>
      <c r="F3" s="3" t="s">
        <v>39</v>
      </c>
      <c r="G3" s="3" t="s">
        <v>40</v>
      </c>
      <c r="H3" s="3" t="s">
        <v>39</v>
      </c>
      <c r="I3" s="3" t="s">
        <v>40</v>
      </c>
      <c r="J3" s="3" t="s">
        <v>39</v>
      </c>
      <c r="K3" s="3" t="s">
        <v>40</v>
      </c>
      <c r="L3" s="3" t="s">
        <v>39</v>
      </c>
      <c r="M3" s="3" t="s">
        <v>40</v>
      </c>
      <c r="N3" s="3" t="s">
        <v>39</v>
      </c>
      <c r="O3" s="3" t="s">
        <v>40</v>
      </c>
      <c r="P3" s="3" t="s">
        <v>39</v>
      </c>
      <c r="Q3" s="3" t="s">
        <v>40</v>
      </c>
      <c r="R3" s="3" t="s">
        <v>39</v>
      </c>
      <c r="S3" s="3" t="s">
        <v>40</v>
      </c>
      <c r="T3" s="3" t="s">
        <v>39</v>
      </c>
      <c r="U3" s="3" t="s">
        <v>40</v>
      </c>
      <c r="V3" s="3" t="s">
        <v>39</v>
      </c>
      <c r="W3" s="3" t="s">
        <v>40</v>
      </c>
      <c r="X3" s="3" t="s">
        <v>39</v>
      </c>
      <c r="Y3" s="3" t="s">
        <v>40</v>
      </c>
      <c r="Z3" s="3" t="s">
        <v>41</v>
      </c>
      <c r="AA3" s="3" t="s">
        <v>42</v>
      </c>
      <c r="AB3" s="3" t="s">
        <v>43</v>
      </c>
    </row>
    <row r="4" spans="1:28" ht="21.95" customHeight="1" x14ac:dyDescent="0.25">
      <c r="A4" s="27" t="s">
        <v>44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ht="20.100000000000001" customHeight="1" x14ac:dyDescent="0.25">
      <c r="A5" s="4" t="s">
        <v>45</v>
      </c>
      <c r="B5" s="5">
        <v>62000</v>
      </c>
      <c r="C5" s="5">
        <v>60500</v>
      </c>
      <c r="D5" s="5">
        <v>58000</v>
      </c>
      <c r="E5" s="5">
        <v>59800</v>
      </c>
      <c r="F5" s="5">
        <v>71000</v>
      </c>
      <c r="G5" s="5">
        <v>69200</v>
      </c>
      <c r="H5" s="5">
        <v>68000</v>
      </c>
      <c r="I5" s="5">
        <v>71400</v>
      </c>
      <c r="J5" s="5">
        <v>74000</v>
      </c>
      <c r="K5" s="5"/>
      <c r="L5" s="5">
        <v>80000</v>
      </c>
      <c r="M5" s="5"/>
      <c r="N5" s="5">
        <v>66000</v>
      </c>
      <c r="O5" s="5"/>
      <c r="P5" s="5">
        <v>42000</v>
      </c>
      <c r="Q5" s="5"/>
      <c r="R5" s="5">
        <v>75000</v>
      </c>
      <c r="S5" s="5"/>
      <c r="T5" s="5">
        <v>82000</v>
      </c>
      <c r="U5" s="5"/>
      <c r="V5" s="5">
        <v>88000</v>
      </c>
      <c r="W5" s="5"/>
      <c r="X5" s="5">
        <v>70000</v>
      </c>
      <c r="Y5" s="5"/>
      <c r="Z5" s="6">
        <f>B5+D5+F5+H5+J5+L5+N5+P5+R5+T5+V5+X5</f>
        <v>836000</v>
      </c>
      <c r="AA5" s="6">
        <f>SUM(C5:Y5)</f>
        <v>1034900</v>
      </c>
      <c r="AB5" s="7">
        <f>AA5-Z5</f>
        <v>198900</v>
      </c>
    </row>
    <row r="6" spans="1:28" ht="20.100000000000001" customHeight="1" x14ac:dyDescent="0.25">
      <c r="A6" s="4" t="s">
        <v>46</v>
      </c>
      <c r="B6" s="5">
        <v>28000</v>
      </c>
      <c r="C6" s="5">
        <v>27200</v>
      </c>
      <c r="D6" s="5">
        <v>28000</v>
      </c>
      <c r="E6" s="5">
        <v>29100</v>
      </c>
      <c r="F6" s="5">
        <v>30000</v>
      </c>
      <c r="G6" s="5">
        <v>31500</v>
      </c>
      <c r="H6" s="5">
        <v>30000</v>
      </c>
      <c r="I6" s="5">
        <v>28800</v>
      </c>
      <c r="J6" s="5">
        <v>32000</v>
      </c>
      <c r="K6" s="5"/>
      <c r="L6" s="5">
        <v>32000</v>
      </c>
      <c r="M6" s="5"/>
      <c r="N6" s="5">
        <v>30000</v>
      </c>
      <c r="O6" s="5"/>
      <c r="P6" s="5">
        <v>22000</v>
      </c>
      <c r="Q6" s="5"/>
      <c r="R6" s="5">
        <v>33000</v>
      </c>
      <c r="S6" s="5"/>
      <c r="T6" s="5">
        <v>34000</v>
      </c>
      <c r="U6" s="5"/>
      <c r="V6" s="5">
        <v>35000</v>
      </c>
      <c r="W6" s="5"/>
      <c r="X6" s="5">
        <v>31000</v>
      </c>
      <c r="Y6" s="5"/>
      <c r="Z6" s="6">
        <f>B6+D6+F6+H6+J6+L6+N6+P6+R6+T6+V6+X6</f>
        <v>365000</v>
      </c>
      <c r="AA6" s="6">
        <f>SUM(C6:Y6)</f>
        <v>453600</v>
      </c>
      <c r="AB6" s="7">
        <f>AA6-Z6</f>
        <v>88600</v>
      </c>
    </row>
    <row r="7" spans="1:28" ht="20.100000000000001" customHeight="1" x14ac:dyDescent="0.25">
      <c r="A7" s="4" t="s">
        <v>47</v>
      </c>
      <c r="B7" s="5">
        <v>14000</v>
      </c>
      <c r="C7" s="5">
        <v>14000</v>
      </c>
      <c r="D7" s="5">
        <v>14000</v>
      </c>
      <c r="E7" s="5">
        <v>14000</v>
      </c>
      <c r="F7" s="5">
        <v>14500</v>
      </c>
      <c r="G7" s="5">
        <v>14500</v>
      </c>
      <c r="H7" s="5">
        <v>14500</v>
      </c>
      <c r="I7" s="5">
        <v>14700</v>
      </c>
      <c r="J7" s="5">
        <v>15000</v>
      </c>
      <c r="K7" s="5"/>
      <c r="L7" s="5">
        <v>15000</v>
      </c>
      <c r="M7" s="5"/>
      <c r="N7" s="5">
        <v>15500</v>
      </c>
      <c r="O7" s="5"/>
      <c r="P7" s="5">
        <v>15500</v>
      </c>
      <c r="Q7" s="5"/>
      <c r="R7" s="5">
        <v>16000</v>
      </c>
      <c r="S7" s="5"/>
      <c r="T7" s="5">
        <v>16000</v>
      </c>
      <c r="U7" s="5"/>
      <c r="V7" s="5">
        <v>16500</v>
      </c>
      <c r="W7" s="5"/>
      <c r="X7" s="5">
        <v>16500</v>
      </c>
      <c r="Y7" s="5"/>
      <c r="Z7" s="6">
        <f>B7+D7+F7+H7+J7+L7+N7+P7+R7+T7+V7+X7</f>
        <v>183000</v>
      </c>
      <c r="AA7" s="6">
        <f>SUM(C7:Y7)</f>
        <v>226200</v>
      </c>
      <c r="AB7" s="7">
        <f>AA7-Z7</f>
        <v>43200</v>
      </c>
    </row>
    <row r="8" spans="1:28" ht="20.100000000000001" customHeight="1" x14ac:dyDescent="0.25">
      <c r="A8" s="4" t="s">
        <v>48</v>
      </c>
      <c r="B8" s="5">
        <v>0</v>
      </c>
      <c r="C8" s="5">
        <v>0</v>
      </c>
      <c r="D8" s="5">
        <v>0</v>
      </c>
      <c r="E8" s="5">
        <v>0</v>
      </c>
      <c r="F8" s="5">
        <v>4000</v>
      </c>
      <c r="G8" s="5">
        <v>3800</v>
      </c>
      <c r="H8" s="5">
        <v>0</v>
      </c>
      <c r="I8" s="5">
        <v>0</v>
      </c>
      <c r="J8" s="5">
        <v>0</v>
      </c>
      <c r="K8" s="5"/>
      <c r="L8" s="5">
        <v>0</v>
      </c>
      <c r="M8" s="5"/>
      <c r="N8" s="5">
        <v>0</v>
      </c>
      <c r="O8" s="5"/>
      <c r="P8" s="5">
        <v>0</v>
      </c>
      <c r="Q8" s="5"/>
      <c r="R8" s="5">
        <v>6000</v>
      </c>
      <c r="S8" s="5"/>
      <c r="T8" s="5">
        <v>0</v>
      </c>
      <c r="U8" s="5"/>
      <c r="V8" s="5">
        <v>0</v>
      </c>
      <c r="W8" s="5"/>
      <c r="X8" s="5">
        <v>2000</v>
      </c>
      <c r="Y8" s="5"/>
      <c r="Z8" s="6">
        <f>B8+D8+F8+H8+J8+L8+N8+P8+R8+T8+V8+X8</f>
        <v>12000</v>
      </c>
      <c r="AA8" s="6">
        <f>SUM(C8:Y8)</f>
        <v>15800</v>
      </c>
      <c r="AB8" s="7">
        <f>AA8-Z8</f>
        <v>3800</v>
      </c>
    </row>
    <row r="9" spans="1:28" ht="26.1" customHeight="1" x14ac:dyDescent="0.25">
      <c r="A9" s="8" t="s">
        <v>49</v>
      </c>
      <c r="B9" s="9">
        <f t="shared" ref="B9:AB9" si="0">SUM(B5:B8)</f>
        <v>104000</v>
      </c>
      <c r="C9" s="9">
        <f t="shared" si="0"/>
        <v>101700</v>
      </c>
      <c r="D9" s="9">
        <f t="shared" si="0"/>
        <v>100000</v>
      </c>
      <c r="E9" s="9">
        <f t="shared" si="0"/>
        <v>102900</v>
      </c>
      <c r="F9" s="9">
        <f t="shared" si="0"/>
        <v>119500</v>
      </c>
      <c r="G9" s="9">
        <f t="shared" si="0"/>
        <v>119000</v>
      </c>
      <c r="H9" s="9">
        <f t="shared" si="0"/>
        <v>112500</v>
      </c>
      <c r="I9" s="9">
        <f t="shared" si="0"/>
        <v>114900</v>
      </c>
      <c r="J9" s="9">
        <f t="shared" si="0"/>
        <v>121000</v>
      </c>
      <c r="K9" s="9">
        <f t="shared" si="0"/>
        <v>0</v>
      </c>
      <c r="L9" s="9">
        <f t="shared" si="0"/>
        <v>127000</v>
      </c>
      <c r="M9" s="9">
        <f t="shared" si="0"/>
        <v>0</v>
      </c>
      <c r="N9" s="9">
        <f t="shared" si="0"/>
        <v>111500</v>
      </c>
      <c r="O9" s="9">
        <f t="shared" si="0"/>
        <v>0</v>
      </c>
      <c r="P9" s="9">
        <f t="shared" si="0"/>
        <v>79500</v>
      </c>
      <c r="Q9" s="9">
        <f t="shared" si="0"/>
        <v>0</v>
      </c>
      <c r="R9" s="9">
        <f t="shared" si="0"/>
        <v>130000</v>
      </c>
      <c r="S9" s="9">
        <f t="shared" si="0"/>
        <v>0</v>
      </c>
      <c r="T9" s="9">
        <f t="shared" si="0"/>
        <v>132000</v>
      </c>
      <c r="U9" s="9">
        <f t="shared" si="0"/>
        <v>0</v>
      </c>
      <c r="V9" s="9">
        <f t="shared" si="0"/>
        <v>139500</v>
      </c>
      <c r="W9" s="9">
        <f t="shared" si="0"/>
        <v>0</v>
      </c>
      <c r="X9" s="9">
        <f t="shared" si="0"/>
        <v>119500</v>
      </c>
      <c r="Y9" s="9">
        <f t="shared" si="0"/>
        <v>0</v>
      </c>
      <c r="Z9" s="9">
        <f t="shared" si="0"/>
        <v>1396000</v>
      </c>
      <c r="AA9" s="9">
        <f t="shared" si="0"/>
        <v>1730500</v>
      </c>
      <c r="AB9" s="10">
        <f t="shared" si="0"/>
        <v>334500</v>
      </c>
    </row>
    <row r="11" spans="1:28" ht="21.95" customHeight="1" x14ac:dyDescent="0.25">
      <c r="A11" s="27" t="s">
        <v>50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ht="20.100000000000001" customHeight="1" x14ac:dyDescent="0.25">
      <c r="A12" s="4" t="s">
        <v>51</v>
      </c>
      <c r="B12" s="5">
        <v>33000</v>
      </c>
      <c r="C12" s="5">
        <v>34100</v>
      </c>
      <c r="D12" s="5">
        <v>31000</v>
      </c>
      <c r="E12" s="5">
        <v>32500</v>
      </c>
      <c r="F12" s="5">
        <v>38000</v>
      </c>
      <c r="G12" s="5">
        <v>37200</v>
      </c>
      <c r="H12" s="5">
        <v>36000</v>
      </c>
      <c r="I12" s="5">
        <v>38800</v>
      </c>
      <c r="J12" s="5">
        <v>39000</v>
      </c>
      <c r="K12" s="5"/>
      <c r="L12" s="5">
        <v>42000</v>
      </c>
      <c r="M12" s="5"/>
      <c r="N12" s="5">
        <v>35000</v>
      </c>
      <c r="O12" s="5"/>
      <c r="P12" s="5">
        <v>22000</v>
      </c>
      <c r="Q12" s="5"/>
      <c r="R12" s="5">
        <v>40000</v>
      </c>
      <c r="S12" s="5"/>
      <c r="T12" s="5">
        <v>44000</v>
      </c>
      <c r="U12" s="5"/>
      <c r="V12" s="5">
        <v>47000</v>
      </c>
      <c r="W12" s="5"/>
      <c r="X12" s="5">
        <v>37000</v>
      </c>
      <c r="Y12" s="5"/>
      <c r="Z12" s="6">
        <f t="shared" ref="Z12:Z20" si="1">B12+D12+F12+H12+J12+L12+N12+P12+R12+T12+V12+X12</f>
        <v>444000</v>
      </c>
      <c r="AA12" s="6">
        <f t="shared" ref="AA12:AA20" si="2">SUM(C12:Y12)</f>
        <v>553600</v>
      </c>
      <c r="AB12" s="7">
        <f t="shared" ref="AB12:AB20" si="3">AA12-Z12</f>
        <v>109600</v>
      </c>
    </row>
    <row r="13" spans="1:28" ht="20.100000000000001" customHeight="1" x14ac:dyDescent="0.25">
      <c r="A13" s="4" t="s">
        <v>52</v>
      </c>
      <c r="B13" s="5">
        <v>46000</v>
      </c>
      <c r="C13" s="5">
        <v>46200</v>
      </c>
      <c r="D13" s="5">
        <v>46000</v>
      </c>
      <c r="E13" s="5">
        <v>46200</v>
      </c>
      <c r="F13" s="5">
        <v>46000</v>
      </c>
      <c r="G13" s="5">
        <v>46200</v>
      </c>
      <c r="H13" s="5">
        <v>46000</v>
      </c>
      <c r="I13" s="5">
        <v>46500</v>
      </c>
      <c r="J13" s="5">
        <v>46000</v>
      </c>
      <c r="K13" s="5"/>
      <c r="L13" s="5">
        <v>52000</v>
      </c>
      <c r="M13" s="5"/>
      <c r="N13" s="5">
        <v>46000</v>
      </c>
      <c r="O13" s="5"/>
      <c r="P13" s="5">
        <v>46000</v>
      </c>
      <c r="Q13" s="5"/>
      <c r="R13" s="5">
        <v>46000</v>
      </c>
      <c r="S13" s="5"/>
      <c r="T13" s="5">
        <v>46000</v>
      </c>
      <c r="U13" s="5"/>
      <c r="V13" s="5">
        <v>46000</v>
      </c>
      <c r="W13" s="5"/>
      <c r="X13" s="5">
        <v>58000</v>
      </c>
      <c r="Y13" s="5"/>
      <c r="Z13" s="6">
        <f t="shared" si="1"/>
        <v>570000</v>
      </c>
      <c r="AA13" s="6">
        <f t="shared" si="2"/>
        <v>709100</v>
      </c>
      <c r="AB13" s="7">
        <f t="shared" si="3"/>
        <v>139100</v>
      </c>
    </row>
    <row r="14" spans="1:28" ht="20.100000000000001" customHeight="1" x14ac:dyDescent="0.25">
      <c r="A14" s="4" t="s">
        <v>53</v>
      </c>
      <c r="B14" s="5">
        <v>6800</v>
      </c>
      <c r="C14" s="5">
        <v>6800</v>
      </c>
      <c r="D14" s="5">
        <v>6800</v>
      </c>
      <c r="E14" s="5">
        <v>7100</v>
      </c>
      <c r="F14" s="5">
        <v>6800</v>
      </c>
      <c r="G14" s="5">
        <v>6950</v>
      </c>
      <c r="H14" s="5">
        <v>6800</v>
      </c>
      <c r="I14" s="5">
        <v>6600</v>
      </c>
      <c r="J14" s="5">
        <v>6800</v>
      </c>
      <c r="K14" s="5"/>
      <c r="L14" s="5">
        <v>6800</v>
      </c>
      <c r="M14" s="5"/>
      <c r="N14" s="5">
        <v>6800</v>
      </c>
      <c r="O14" s="5"/>
      <c r="P14" s="5">
        <v>6800</v>
      </c>
      <c r="Q14" s="5"/>
      <c r="R14" s="5">
        <v>6800</v>
      </c>
      <c r="S14" s="5"/>
      <c r="T14" s="5">
        <v>6800</v>
      </c>
      <c r="U14" s="5"/>
      <c r="V14" s="5">
        <v>6800</v>
      </c>
      <c r="W14" s="5"/>
      <c r="X14" s="5">
        <v>6800</v>
      </c>
      <c r="Y14" s="5"/>
      <c r="Z14" s="6">
        <f t="shared" si="1"/>
        <v>81600</v>
      </c>
      <c r="AA14" s="6">
        <f t="shared" si="2"/>
        <v>102250</v>
      </c>
      <c r="AB14" s="7">
        <f t="shared" si="3"/>
        <v>20650</v>
      </c>
    </row>
    <row r="15" spans="1:28" ht="20.100000000000001" customHeight="1" x14ac:dyDescent="0.25">
      <c r="A15" s="4" t="s">
        <v>54</v>
      </c>
      <c r="B15" s="5">
        <v>5200</v>
      </c>
      <c r="C15" s="5">
        <v>4900</v>
      </c>
      <c r="D15" s="5">
        <v>5200</v>
      </c>
      <c r="E15" s="5">
        <v>5600</v>
      </c>
      <c r="F15" s="5">
        <v>5200</v>
      </c>
      <c r="G15" s="5">
        <v>5100</v>
      </c>
      <c r="H15" s="5">
        <v>5200</v>
      </c>
      <c r="I15" s="5">
        <v>5400</v>
      </c>
      <c r="J15" s="5">
        <v>5200</v>
      </c>
      <c r="K15" s="5"/>
      <c r="L15" s="5">
        <v>5200</v>
      </c>
      <c r="M15" s="5"/>
      <c r="N15" s="5">
        <v>5200</v>
      </c>
      <c r="O15" s="5"/>
      <c r="P15" s="5">
        <v>4000</v>
      </c>
      <c r="Q15" s="5"/>
      <c r="R15" s="5">
        <v>5200</v>
      </c>
      <c r="S15" s="5"/>
      <c r="T15" s="5">
        <v>5200</v>
      </c>
      <c r="U15" s="5"/>
      <c r="V15" s="5">
        <v>5200</v>
      </c>
      <c r="W15" s="5"/>
      <c r="X15" s="5">
        <v>6500</v>
      </c>
      <c r="Y15" s="5"/>
      <c r="Z15" s="6">
        <f t="shared" si="1"/>
        <v>62500</v>
      </c>
      <c r="AA15" s="6">
        <f t="shared" si="2"/>
        <v>78300</v>
      </c>
      <c r="AB15" s="7">
        <f t="shared" si="3"/>
        <v>15800</v>
      </c>
    </row>
    <row r="16" spans="1:28" ht="20.100000000000001" customHeight="1" x14ac:dyDescent="0.25">
      <c r="A16" s="4" t="s">
        <v>55</v>
      </c>
      <c r="B16" s="5">
        <v>4000</v>
      </c>
      <c r="C16" s="5">
        <v>4300</v>
      </c>
      <c r="D16" s="5">
        <v>4000</v>
      </c>
      <c r="E16" s="5">
        <v>3800</v>
      </c>
      <c r="F16" s="5">
        <v>6000</v>
      </c>
      <c r="G16" s="5">
        <v>6200</v>
      </c>
      <c r="H16" s="5">
        <v>4000</v>
      </c>
      <c r="I16" s="5">
        <v>4100</v>
      </c>
      <c r="J16" s="5">
        <v>5000</v>
      </c>
      <c r="K16" s="5"/>
      <c r="L16" s="5">
        <v>5000</v>
      </c>
      <c r="M16" s="5"/>
      <c r="N16" s="5">
        <v>4000</v>
      </c>
      <c r="O16" s="5"/>
      <c r="P16" s="5">
        <v>2000</v>
      </c>
      <c r="Q16" s="5"/>
      <c r="R16" s="5">
        <v>6000</v>
      </c>
      <c r="S16" s="5"/>
      <c r="T16" s="5">
        <v>5000</v>
      </c>
      <c r="U16" s="5"/>
      <c r="V16" s="5">
        <v>7000</v>
      </c>
      <c r="W16" s="5"/>
      <c r="X16" s="5">
        <v>5000</v>
      </c>
      <c r="Y16" s="5"/>
      <c r="Z16" s="6">
        <f t="shared" si="1"/>
        <v>57000</v>
      </c>
      <c r="AA16" s="6">
        <f t="shared" si="2"/>
        <v>71400</v>
      </c>
      <c r="AB16" s="7">
        <f t="shared" si="3"/>
        <v>14400</v>
      </c>
    </row>
    <row r="17" spans="1:28" ht="20.100000000000001" customHeight="1" x14ac:dyDescent="0.25">
      <c r="A17" s="4" t="s">
        <v>56</v>
      </c>
      <c r="B17" s="5">
        <v>3200</v>
      </c>
      <c r="C17" s="5">
        <v>3200</v>
      </c>
      <c r="D17" s="5">
        <v>3200</v>
      </c>
      <c r="E17" s="5">
        <v>3200</v>
      </c>
      <c r="F17" s="5">
        <v>3200</v>
      </c>
      <c r="G17" s="5">
        <v>3350</v>
      </c>
      <c r="H17" s="5">
        <v>3200</v>
      </c>
      <c r="I17" s="5">
        <v>3200</v>
      </c>
      <c r="J17" s="5">
        <v>3200</v>
      </c>
      <c r="K17" s="5"/>
      <c r="L17" s="5">
        <v>3200</v>
      </c>
      <c r="M17" s="5"/>
      <c r="N17" s="5">
        <v>3200</v>
      </c>
      <c r="O17" s="5"/>
      <c r="P17" s="5">
        <v>3200</v>
      </c>
      <c r="Q17" s="5"/>
      <c r="R17" s="5">
        <v>3200</v>
      </c>
      <c r="S17" s="5"/>
      <c r="T17" s="5">
        <v>3200</v>
      </c>
      <c r="U17" s="5"/>
      <c r="V17" s="5">
        <v>3200</v>
      </c>
      <c r="W17" s="5"/>
      <c r="X17" s="5">
        <v>3200</v>
      </c>
      <c r="Y17" s="5"/>
      <c r="Z17" s="6">
        <f t="shared" si="1"/>
        <v>38400</v>
      </c>
      <c r="AA17" s="6">
        <f t="shared" si="2"/>
        <v>48150</v>
      </c>
      <c r="AB17" s="7">
        <f t="shared" si="3"/>
        <v>9750</v>
      </c>
    </row>
    <row r="18" spans="1:28" ht="20.100000000000001" customHeight="1" x14ac:dyDescent="0.25">
      <c r="A18" s="4" t="s">
        <v>57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/>
      <c r="L18" s="5">
        <v>18000</v>
      </c>
      <c r="M18" s="5"/>
      <c r="N18" s="5">
        <v>0</v>
      </c>
      <c r="O18" s="5"/>
      <c r="P18" s="5">
        <v>12000</v>
      </c>
      <c r="Q18" s="5"/>
      <c r="R18" s="5">
        <v>0</v>
      </c>
      <c r="S18" s="5"/>
      <c r="T18" s="5">
        <v>0</v>
      </c>
      <c r="U18" s="5"/>
      <c r="V18" s="5">
        <v>18000</v>
      </c>
      <c r="W18" s="5"/>
      <c r="X18" s="5">
        <v>0</v>
      </c>
      <c r="Y18" s="5"/>
      <c r="Z18" s="6">
        <f t="shared" si="1"/>
        <v>48000</v>
      </c>
      <c r="AA18" s="6">
        <f t="shared" si="2"/>
        <v>48000</v>
      </c>
      <c r="AB18" s="7">
        <f t="shared" si="3"/>
        <v>0</v>
      </c>
    </row>
    <row r="19" spans="1:28" ht="20.100000000000001" customHeight="1" x14ac:dyDescent="0.25">
      <c r="A19" s="4" t="s">
        <v>58</v>
      </c>
      <c r="B19" s="5">
        <v>1400</v>
      </c>
      <c r="C19" s="5">
        <v>1380</v>
      </c>
      <c r="D19" s="5">
        <v>1400</v>
      </c>
      <c r="E19" s="5">
        <v>1410</v>
      </c>
      <c r="F19" s="5">
        <v>1400</v>
      </c>
      <c r="G19" s="5">
        <v>1395</v>
      </c>
      <c r="H19" s="5">
        <v>1400</v>
      </c>
      <c r="I19" s="5">
        <v>1420</v>
      </c>
      <c r="J19" s="5">
        <v>1400</v>
      </c>
      <c r="K19" s="5"/>
      <c r="L19" s="5">
        <v>1400</v>
      </c>
      <c r="M19" s="5"/>
      <c r="N19" s="5">
        <v>1400</v>
      </c>
      <c r="O19" s="5"/>
      <c r="P19" s="5">
        <v>1400</v>
      </c>
      <c r="Q19" s="5"/>
      <c r="R19" s="5">
        <v>1400</v>
      </c>
      <c r="S19" s="5"/>
      <c r="T19" s="5">
        <v>1400</v>
      </c>
      <c r="U19" s="5"/>
      <c r="V19" s="5">
        <v>1400</v>
      </c>
      <c r="W19" s="5"/>
      <c r="X19" s="5">
        <v>1400</v>
      </c>
      <c r="Y19" s="5"/>
      <c r="Z19" s="6">
        <f t="shared" si="1"/>
        <v>16800</v>
      </c>
      <c r="AA19" s="6">
        <f t="shared" si="2"/>
        <v>21005</v>
      </c>
      <c r="AB19" s="7">
        <f t="shared" si="3"/>
        <v>4205</v>
      </c>
    </row>
    <row r="20" spans="1:28" ht="20.100000000000001" customHeight="1" x14ac:dyDescent="0.25">
      <c r="A20" s="4" t="s">
        <v>59</v>
      </c>
      <c r="B20" s="5">
        <v>2200</v>
      </c>
      <c r="C20" s="5">
        <v>2050</v>
      </c>
      <c r="D20" s="5">
        <v>2200</v>
      </c>
      <c r="E20" s="5">
        <v>2400</v>
      </c>
      <c r="F20" s="5">
        <v>2200</v>
      </c>
      <c r="G20" s="5">
        <v>2150</v>
      </c>
      <c r="H20" s="5">
        <v>2200</v>
      </c>
      <c r="I20" s="5">
        <v>2300</v>
      </c>
      <c r="J20" s="5">
        <v>2200</v>
      </c>
      <c r="K20" s="5"/>
      <c r="L20" s="5">
        <v>2200</v>
      </c>
      <c r="M20" s="5"/>
      <c r="N20" s="5">
        <v>2200</v>
      </c>
      <c r="O20" s="5"/>
      <c r="P20" s="5">
        <v>1800</v>
      </c>
      <c r="Q20" s="5"/>
      <c r="R20" s="5">
        <v>2200</v>
      </c>
      <c r="S20" s="5"/>
      <c r="T20" s="5">
        <v>2200</v>
      </c>
      <c r="U20" s="5"/>
      <c r="V20" s="5">
        <v>2200</v>
      </c>
      <c r="W20" s="5"/>
      <c r="X20" s="5">
        <v>2600</v>
      </c>
      <c r="Y20" s="5"/>
      <c r="Z20" s="6">
        <f t="shared" si="1"/>
        <v>26400</v>
      </c>
      <c r="AA20" s="6">
        <f t="shared" si="2"/>
        <v>33100</v>
      </c>
      <c r="AB20" s="7">
        <f t="shared" si="3"/>
        <v>6700</v>
      </c>
    </row>
    <row r="21" spans="1:28" ht="26.1" customHeight="1" x14ac:dyDescent="0.25">
      <c r="A21" s="8" t="s">
        <v>60</v>
      </c>
      <c r="B21" s="9">
        <f t="shared" ref="B21:AB21" si="4">SUM(B12:B20)</f>
        <v>101800</v>
      </c>
      <c r="C21" s="9">
        <f t="shared" si="4"/>
        <v>102930</v>
      </c>
      <c r="D21" s="9">
        <f t="shared" si="4"/>
        <v>99800</v>
      </c>
      <c r="E21" s="9">
        <f t="shared" si="4"/>
        <v>102210</v>
      </c>
      <c r="F21" s="9">
        <f t="shared" si="4"/>
        <v>108800</v>
      </c>
      <c r="G21" s="9">
        <f t="shared" si="4"/>
        <v>108545</v>
      </c>
      <c r="H21" s="9">
        <f t="shared" si="4"/>
        <v>104800</v>
      </c>
      <c r="I21" s="9">
        <f t="shared" si="4"/>
        <v>108320</v>
      </c>
      <c r="J21" s="9">
        <f t="shared" si="4"/>
        <v>108800</v>
      </c>
      <c r="K21" s="9">
        <f t="shared" si="4"/>
        <v>0</v>
      </c>
      <c r="L21" s="9">
        <f t="shared" si="4"/>
        <v>135800</v>
      </c>
      <c r="M21" s="9">
        <f t="shared" si="4"/>
        <v>0</v>
      </c>
      <c r="N21" s="9">
        <f t="shared" si="4"/>
        <v>103800</v>
      </c>
      <c r="O21" s="9">
        <f t="shared" si="4"/>
        <v>0</v>
      </c>
      <c r="P21" s="9">
        <f t="shared" si="4"/>
        <v>99200</v>
      </c>
      <c r="Q21" s="9">
        <f t="shared" si="4"/>
        <v>0</v>
      </c>
      <c r="R21" s="9">
        <f t="shared" si="4"/>
        <v>110800</v>
      </c>
      <c r="S21" s="9">
        <f t="shared" si="4"/>
        <v>0</v>
      </c>
      <c r="T21" s="9">
        <f t="shared" si="4"/>
        <v>113800</v>
      </c>
      <c r="U21" s="9">
        <f t="shared" si="4"/>
        <v>0</v>
      </c>
      <c r="V21" s="9">
        <f t="shared" si="4"/>
        <v>136800</v>
      </c>
      <c r="W21" s="9">
        <f t="shared" si="4"/>
        <v>0</v>
      </c>
      <c r="X21" s="9">
        <f t="shared" si="4"/>
        <v>120500</v>
      </c>
      <c r="Y21" s="9">
        <f t="shared" si="4"/>
        <v>0</v>
      </c>
      <c r="Z21" s="9">
        <f t="shared" si="4"/>
        <v>1344700</v>
      </c>
      <c r="AA21" s="9">
        <f t="shared" si="4"/>
        <v>1664905</v>
      </c>
      <c r="AB21" s="10">
        <f t="shared" si="4"/>
        <v>320205</v>
      </c>
    </row>
    <row r="23" spans="1:28" ht="24" customHeight="1" x14ac:dyDescent="0.25">
      <c r="A23" s="11" t="s">
        <v>61</v>
      </c>
      <c r="B23" s="12">
        <f t="shared" ref="B23:AB23" si="5">B9-B21</f>
        <v>2200</v>
      </c>
      <c r="C23" s="12">
        <f t="shared" si="5"/>
        <v>-1230</v>
      </c>
      <c r="D23" s="12">
        <f t="shared" si="5"/>
        <v>200</v>
      </c>
      <c r="E23" s="12">
        <f t="shared" si="5"/>
        <v>690</v>
      </c>
      <c r="F23" s="12">
        <f t="shared" si="5"/>
        <v>10700</v>
      </c>
      <c r="G23" s="12">
        <f t="shared" si="5"/>
        <v>10455</v>
      </c>
      <c r="H23" s="12">
        <f t="shared" si="5"/>
        <v>7700</v>
      </c>
      <c r="I23" s="12">
        <f t="shared" si="5"/>
        <v>6580</v>
      </c>
      <c r="J23" s="12">
        <f t="shared" si="5"/>
        <v>12200</v>
      </c>
      <c r="K23" s="12">
        <f t="shared" si="5"/>
        <v>0</v>
      </c>
      <c r="L23" s="12">
        <f t="shared" si="5"/>
        <v>-8800</v>
      </c>
      <c r="M23" s="12">
        <f t="shared" si="5"/>
        <v>0</v>
      </c>
      <c r="N23" s="12">
        <f t="shared" si="5"/>
        <v>7700</v>
      </c>
      <c r="O23" s="12">
        <f t="shared" si="5"/>
        <v>0</v>
      </c>
      <c r="P23" s="12">
        <f t="shared" si="5"/>
        <v>-19700</v>
      </c>
      <c r="Q23" s="12">
        <f t="shared" si="5"/>
        <v>0</v>
      </c>
      <c r="R23" s="12">
        <f t="shared" si="5"/>
        <v>19200</v>
      </c>
      <c r="S23" s="12">
        <f t="shared" si="5"/>
        <v>0</v>
      </c>
      <c r="T23" s="12">
        <f t="shared" si="5"/>
        <v>18200</v>
      </c>
      <c r="U23" s="12">
        <f t="shared" si="5"/>
        <v>0</v>
      </c>
      <c r="V23" s="12">
        <f t="shared" si="5"/>
        <v>2700</v>
      </c>
      <c r="W23" s="12">
        <f t="shared" si="5"/>
        <v>0</v>
      </c>
      <c r="X23" s="12">
        <f t="shared" si="5"/>
        <v>-1000</v>
      </c>
      <c r="Y23" s="12">
        <f t="shared" si="5"/>
        <v>0</v>
      </c>
      <c r="Z23" s="12">
        <f t="shared" si="5"/>
        <v>51300</v>
      </c>
      <c r="AA23" s="12">
        <f t="shared" si="5"/>
        <v>65595</v>
      </c>
      <c r="AB23" s="12">
        <f t="shared" si="5"/>
        <v>14295</v>
      </c>
    </row>
    <row r="25" spans="1:28" x14ac:dyDescent="0.25">
      <c r="A25" s="13" t="s">
        <v>62</v>
      </c>
    </row>
  </sheetData>
  <mergeCells count="16">
    <mergeCell ref="A1:AB1"/>
    <mergeCell ref="A4:AB4"/>
    <mergeCell ref="A11:AB11"/>
    <mergeCell ref="J2:K2"/>
    <mergeCell ref="N2:O2"/>
    <mergeCell ref="R2:S2"/>
    <mergeCell ref="P2:Q2"/>
    <mergeCell ref="L2:M2"/>
    <mergeCell ref="Z2:AB2"/>
    <mergeCell ref="F2:G2"/>
    <mergeCell ref="B2:C2"/>
    <mergeCell ref="H2:I2"/>
    <mergeCell ref="V2:W2"/>
    <mergeCell ref="D2:E2"/>
    <mergeCell ref="T2:U2"/>
    <mergeCell ref="X2:Y2"/>
  </mergeCells>
  <conditionalFormatting sqref="AB5:AB8">
    <cfRule type="expression" dxfId="9" priority="1">
      <formula>AB5&gt;0</formula>
    </cfRule>
    <cfRule type="expression" dxfId="8" priority="2">
      <formula>AB5&lt;0</formula>
    </cfRule>
  </conditionalFormatting>
  <conditionalFormatting sqref="AB12:AB20">
    <cfRule type="expression" dxfId="7" priority="3">
      <formula>AB12&lt;0</formula>
    </cfRule>
    <cfRule type="expression" dxfId="6" priority="4">
      <formula>AB12&gt;0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pane ySplit="4" topLeftCell="A5" activePane="bottomLeft" state="frozen"/>
      <selection pane="bottomLeft" sqref="A1:G1"/>
    </sheetView>
  </sheetViews>
  <sheetFormatPr defaultRowHeight="15" x14ac:dyDescent="0.25"/>
  <cols>
    <col min="1" max="1" width="16" customWidth="1"/>
    <col min="2" max="6" width="18" customWidth="1"/>
    <col min="7" max="7" width="30" customWidth="1"/>
  </cols>
  <sheetData>
    <row r="1" spans="1:7" ht="32.1" customHeight="1" x14ac:dyDescent="0.25">
      <c r="A1" s="28" t="s">
        <v>63</v>
      </c>
      <c r="B1" s="23"/>
      <c r="C1" s="23"/>
      <c r="D1" s="23"/>
      <c r="E1" s="23"/>
      <c r="F1" s="23"/>
      <c r="G1" s="23"/>
    </row>
    <row r="2" spans="1:7" ht="21.95" customHeight="1" x14ac:dyDescent="0.25">
      <c r="A2" s="29" t="s">
        <v>64</v>
      </c>
      <c r="B2" s="29"/>
      <c r="C2" s="5">
        <v>45000</v>
      </c>
      <c r="D2" s="29" t="s">
        <v>65</v>
      </c>
      <c r="E2" s="29"/>
      <c r="F2" s="5">
        <v>20000</v>
      </c>
      <c r="G2" s="13" t="s">
        <v>66</v>
      </c>
    </row>
    <row r="4" spans="1:7" ht="27.95" customHeight="1" x14ac:dyDescent="0.25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</row>
    <row r="5" spans="1:7" ht="21" customHeight="1" x14ac:dyDescent="0.25">
      <c r="A5" s="4" t="s">
        <v>26</v>
      </c>
      <c r="B5" s="6">
        <f>$C$2</f>
        <v>45000</v>
      </c>
      <c r="C5" s="5">
        <v>101000</v>
      </c>
      <c r="D5" s="5">
        <v>108000</v>
      </c>
      <c r="E5" s="7">
        <f t="shared" ref="E5:E16" si="0">C5-D5</f>
        <v>-7000</v>
      </c>
      <c r="F5" s="14">
        <f t="shared" ref="F5:F16" si="1">B5+E5</f>
        <v>38000</v>
      </c>
      <c r="G5" s="15"/>
    </row>
    <row r="6" spans="1:7" ht="21" customHeight="1" x14ac:dyDescent="0.25">
      <c r="A6" s="4" t="s">
        <v>27</v>
      </c>
      <c r="B6" s="6">
        <f t="shared" ref="B6:B16" si="2">F5</f>
        <v>38000</v>
      </c>
      <c r="C6" s="5">
        <v>99000</v>
      </c>
      <c r="D6" s="5">
        <v>104000</v>
      </c>
      <c r="E6" s="7">
        <f t="shared" si="0"/>
        <v>-5000</v>
      </c>
      <c r="F6" s="14">
        <f t="shared" si="1"/>
        <v>33000</v>
      </c>
      <c r="G6" s="15"/>
    </row>
    <row r="7" spans="1:7" ht="21" customHeight="1" x14ac:dyDescent="0.25">
      <c r="A7" s="4" t="s">
        <v>28</v>
      </c>
      <c r="B7" s="6">
        <f t="shared" si="2"/>
        <v>33000</v>
      </c>
      <c r="C7" s="5">
        <v>116000</v>
      </c>
      <c r="D7" s="5">
        <v>119000</v>
      </c>
      <c r="E7" s="7">
        <f t="shared" si="0"/>
        <v>-3000</v>
      </c>
      <c r="F7" s="14">
        <f t="shared" si="1"/>
        <v>30000</v>
      </c>
      <c r="G7" s="15"/>
    </row>
    <row r="8" spans="1:7" ht="21" customHeight="1" x14ac:dyDescent="0.25">
      <c r="A8" s="4" t="s">
        <v>29</v>
      </c>
      <c r="B8" s="6">
        <f t="shared" si="2"/>
        <v>30000</v>
      </c>
      <c r="C8" s="5">
        <v>110000</v>
      </c>
      <c r="D8" s="5">
        <v>112000</v>
      </c>
      <c r="E8" s="7">
        <f t="shared" si="0"/>
        <v>-2000</v>
      </c>
      <c r="F8" s="14">
        <f t="shared" si="1"/>
        <v>28000</v>
      </c>
      <c r="G8" s="15"/>
    </row>
    <row r="9" spans="1:7" ht="21" customHeight="1" x14ac:dyDescent="0.25">
      <c r="A9" s="4" t="s">
        <v>30</v>
      </c>
      <c r="B9" s="6">
        <f t="shared" si="2"/>
        <v>28000</v>
      </c>
      <c r="C9" s="5">
        <v>119000</v>
      </c>
      <c r="D9" s="5">
        <v>115000</v>
      </c>
      <c r="E9" s="7">
        <f t="shared" si="0"/>
        <v>4000</v>
      </c>
      <c r="F9" s="14">
        <f t="shared" si="1"/>
        <v>32000</v>
      </c>
      <c r="G9" s="15"/>
    </row>
    <row r="10" spans="1:7" ht="21" customHeight="1" x14ac:dyDescent="0.25">
      <c r="A10" s="4" t="s">
        <v>31</v>
      </c>
      <c r="B10" s="6">
        <f t="shared" si="2"/>
        <v>32000</v>
      </c>
      <c r="C10" s="5">
        <v>124000</v>
      </c>
      <c r="D10" s="5">
        <v>158000</v>
      </c>
      <c r="E10" s="7">
        <f t="shared" si="0"/>
        <v>-34000</v>
      </c>
      <c r="F10" s="14">
        <f t="shared" si="1"/>
        <v>-2000</v>
      </c>
      <c r="G10" s="15" t="s">
        <v>74</v>
      </c>
    </row>
    <row r="11" spans="1:7" ht="21" customHeight="1" x14ac:dyDescent="0.25">
      <c r="A11" s="4" t="s">
        <v>32</v>
      </c>
      <c r="B11" s="6">
        <f t="shared" si="2"/>
        <v>-2000</v>
      </c>
      <c r="C11" s="5">
        <v>109000</v>
      </c>
      <c r="D11" s="5">
        <v>110000</v>
      </c>
      <c r="E11" s="7">
        <f t="shared" si="0"/>
        <v>-1000</v>
      </c>
      <c r="F11" s="14">
        <f t="shared" si="1"/>
        <v>-3000</v>
      </c>
      <c r="G11" s="15"/>
    </row>
    <row r="12" spans="1:7" ht="21" customHeight="1" x14ac:dyDescent="0.25">
      <c r="A12" s="4" t="s">
        <v>33</v>
      </c>
      <c r="B12" s="6">
        <f t="shared" si="2"/>
        <v>-3000</v>
      </c>
      <c r="C12" s="5">
        <v>70000</v>
      </c>
      <c r="D12" s="5">
        <v>116000</v>
      </c>
      <c r="E12" s="7">
        <f t="shared" si="0"/>
        <v>-46000</v>
      </c>
      <c r="F12" s="14">
        <f t="shared" si="1"/>
        <v>-49000</v>
      </c>
      <c r="G12" s="15" t="s">
        <v>75</v>
      </c>
    </row>
    <row r="13" spans="1:7" ht="21" customHeight="1" x14ac:dyDescent="0.25">
      <c r="A13" s="4" t="s">
        <v>34</v>
      </c>
      <c r="B13" s="6">
        <f t="shared" si="2"/>
        <v>-49000</v>
      </c>
      <c r="C13" s="5">
        <v>126000</v>
      </c>
      <c r="D13" s="5">
        <v>119000</v>
      </c>
      <c r="E13" s="7">
        <f t="shared" si="0"/>
        <v>7000</v>
      </c>
      <c r="F13" s="14">
        <f t="shared" si="1"/>
        <v>-42000</v>
      </c>
      <c r="G13" s="15"/>
    </row>
    <row r="14" spans="1:7" ht="21" customHeight="1" x14ac:dyDescent="0.25">
      <c r="A14" s="4" t="s">
        <v>35</v>
      </c>
      <c r="B14" s="6">
        <f t="shared" si="2"/>
        <v>-42000</v>
      </c>
      <c r="C14" s="5">
        <v>134000</v>
      </c>
      <c r="D14" s="5">
        <v>122000</v>
      </c>
      <c r="E14" s="7">
        <f t="shared" si="0"/>
        <v>12000</v>
      </c>
      <c r="F14" s="14">
        <f t="shared" si="1"/>
        <v>-30000</v>
      </c>
      <c r="G14" s="15"/>
    </row>
    <row r="15" spans="1:7" ht="21" customHeight="1" x14ac:dyDescent="0.25">
      <c r="A15" s="4" t="s">
        <v>36</v>
      </c>
      <c r="B15" s="6">
        <f t="shared" si="2"/>
        <v>-30000</v>
      </c>
      <c r="C15" s="5">
        <v>142000</v>
      </c>
      <c r="D15" s="5">
        <v>152000</v>
      </c>
      <c r="E15" s="7">
        <f t="shared" si="0"/>
        <v>-10000</v>
      </c>
      <c r="F15" s="14">
        <f t="shared" si="1"/>
        <v>-40000</v>
      </c>
      <c r="G15" s="15" t="s">
        <v>76</v>
      </c>
    </row>
    <row r="16" spans="1:7" ht="21" customHeight="1" x14ac:dyDescent="0.25">
      <c r="A16" s="4" t="s">
        <v>37</v>
      </c>
      <c r="B16" s="6">
        <f t="shared" si="2"/>
        <v>-40000</v>
      </c>
      <c r="C16" s="5">
        <v>116000</v>
      </c>
      <c r="D16" s="5">
        <v>122000</v>
      </c>
      <c r="E16" s="7">
        <f t="shared" si="0"/>
        <v>-6000</v>
      </c>
      <c r="F16" s="14">
        <f t="shared" si="1"/>
        <v>-46000</v>
      </c>
      <c r="G16" s="15"/>
    </row>
    <row r="17" spans="1:7" ht="26.1" customHeight="1" x14ac:dyDescent="0.25">
      <c r="A17" s="8" t="s">
        <v>38</v>
      </c>
      <c r="B17" s="16"/>
      <c r="C17" s="9">
        <f>SUM(C5:C16)</f>
        <v>1366000</v>
      </c>
      <c r="D17" s="9">
        <f>SUM(D5:D16)</f>
        <v>1457000</v>
      </c>
      <c r="E17" s="10">
        <f>SUM(E5:E16)</f>
        <v>-91000</v>
      </c>
      <c r="F17" s="10">
        <f>F16</f>
        <v>-46000</v>
      </c>
      <c r="G17" s="17" t="s">
        <v>77</v>
      </c>
    </row>
    <row r="19" spans="1:7" x14ac:dyDescent="0.25">
      <c r="A19" s="13" t="s">
        <v>78</v>
      </c>
    </row>
  </sheetData>
  <mergeCells count="3">
    <mergeCell ref="A2:B2"/>
    <mergeCell ref="A1:G1"/>
    <mergeCell ref="D2:E2"/>
  </mergeCells>
  <conditionalFormatting sqref="E5:F16">
    <cfRule type="expression" dxfId="5" priority="1">
      <formula>E5&lt;0</formula>
    </cfRule>
  </conditionalFormatting>
  <conditionalFormatting sqref="F5:F16">
    <cfRule type="expression" dxfId="4" priority="2">
      <formula>AND(F5&gt;=0,F5&lt;$F$2)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3"/>
  <sheetViews>
    <sheetView workbookViewId="0">
      <selection sqref="A1:D1"/>
    </sheetView>
  </sheetViews>
  <sheetFormatPr defaultRowHeight="15" x14ac:dyDescent="0.25"/>
  <cols>
    <col min="1" max="1" width="42" customWidth="1"/>
    <col min="2" max="3" width="20" customWidth="1"/>
    <col min="4" max="4" width="30" customWidth="1"/>
  </cols>
  <sheetData>
    <row r="1" spans="1:4" ht="32.1" customHeight="1" x14ac:dyDescent="0.25">
      <c r="A1" s="28" t="s">
        <v>79</v>
      </c>
      <c r="B1" s="23"/>
      <c r="C1" s="23"/>
      <c r="D1" s="23"/>
    </row>
    <row r="3" spans="1:4" x14ac:dyDescent="0.25">
      <c r="A3" s="4" t="s">
        <v>80</v>
      </c>
      <c r="B3" s="18">
        <f ca="1">TODAY()</f>
        <v>46164</v>
      </c>
    </row>
    <row r="5" spans="1:4" ht="15.75" x14ac:dyDescent="0.25">
      <c r="A5" s="19" t="s">
        <v>24</v>
      </c>
    </row>
    <row r="6" spans="1:4" ht="21.95" customHeight="1" x14ac:dyDescent="0.25">
      <c r="A6" s="3" t="s">
        <v>81</v>
      </c>
      <c r="B6" s="3" t="s">
        <v>41</v>
      </c>
      <c r="C6" s="3" t="s">
        <v>42</v>
      </c>
      <c r="D6" s="3" t="s">
        <v>82</v>
      </c>
    </row>
    <row r="7" spans="1:4" ht="23.1" customHeight="1" x14ac:dyDescent="0.25">
      <c r="A7" s="4" t="s">
        <v>83</v>
      </c>
      <c r="B7" s="7">
        <f>'1 Budget annuale'!Z9</f>
        <v>1396000</v>
      </c>
      <c r="C7" s="7">
        <f>'1 Budget annuale'!AA9</f>
        <v>1730500</v>
      </c>
      <c r="D7" s="7">
        <f>C7-B7</f>
        <v>334500</v>
      </c>
    </row>
    <row r="8" spans="1:4" ht="23.1" customHeight="1" x14ac:dyDescent="0.25">
      <c r="A8" s="4" t="s">
        <v>84</v>
      </c>
      <c r="B8" s="7">
        <f>'1 Budget annuale'!Z21</f>
        <v>1344700</v>
      </c>
      <c r="C8" s="7">
        <f>'1 Budget annuale'!AA21</f>
        <v>1664905</v>
      </c>
      <c r="D8" s="7">
        <f>C8-B8</f>
        <v>320205</v>
      </c>
    </row>
    <row r="9" spans="1:4" ht="23.1" customHeight="1" x14ac:dyDescent="0.25">
      <c r="A9" s="4" t="s">
        <v>85</v>
      </c>
      <c r="B9" s="7">
        <f>B7-B8</f>
        <v>51300</v>
      </c>
      <c r="C9" s="20">
        <f>C7-C8</f>
        <v>65595</v>
      </c>
      <c r="D9" s="7">
        <f>C9-B9</f>
        <v>14295</v>
      </c>
    </row>
    <row r="10" spans="1:4" ht="23.1" customHeight="1" x14ac:dyDescent="0.25">
      <c r="A10" s="4" t="s">
        <v>86</v>
      </c>
      <c r="B10" s="36">
        <f>IF(B9=0,"n/d",(C9-B9)/ABS(B9))</f>
        <v>0.27865497076023393</v>
      </c>
      <c r="C10" s="31"/>
      <c r="D10" s="21" t="str">
        <f>IF(B9=0,"",IF(C9&gt;=B9,"In linea / meglio del budget","Sotto il budget"))</f>
        <v>In linea / meglio del budget</v>
      </c>
    </row>
    <row r="12" spans="1:4" ht="15.75" x14ac:dyDescent="0.25">
      <c r="A12" s="19" t="s">
        <v>87</v>
      </c>
    </row>
    <row r="13" spans="1:4" ht="23.1" customHeight="1" x14ac:dyDescent="0.25">
      <c r="A13" s="4" t="s">
        <v>64</v>
      </c>
      <c r="B13" s="30">
        <f>'2 Cash flow'!C2</f>
        <v>45000</v>
      </c>
      <c r="C13" s="31"/>
    </row>
    <row r="14" spans="1:4" ht="23.1" customHeight="1" x14ac:dyDescent="0.25">
      <c r="A14" s="4" t="s">
        <v>88</v>
      </c>
      <c r="B14" s="30">
        <f>SUM('2 Cash flow'!C5:C16)</f>
        <v>1366000</v>
      </c>
      <c r="C14" s="31"/>
    </row>
    <row r="15" spans="1:4" ht="23.1" customHeight="1" x14ac:dyDescent="0.25">
      <c r="A15" s="4" t="s">
        <v>89</v>
      </c>
      <c r="B15" s="30">
        <f>SUM('2 Cash flow'!D5:D16)</f>
        <v>1457000</v>
      </c>
      <c r="C15" s="31"/>
    </row>
    <row r="16" spans="1:4" ht="23.1" customHeight="1" x14ac:dyDescent="0.25">
      <c r="A16" s="4" t="s">
        <v>90</v>
      </c>
      <c r="B16" s="34">
        <f>SUM('2 Cash flow'!E5:E16)</f>
        <v>-91000</v>
      </c>
      <c r="C16" s="31"/>
    </row>
    <row r="17" spans="1:4" ht="23.1" customHeight="1" x14ac:dyDescent="0.25">
      <c r="A17" s="4" t="s">
        <v>91</v>
      </c>
      <c r="B17" s="34">
        <f>'2 Cash flow'!F16</f>
        <v>-46000</v>
      </c>
      <c r="C17" s="31"/>
    </row>
    <row r="18" spans="1:4" ht="23.1" customHeight="1" x14ac:dyDescent="0.25">
      <c r="A18" s="4" t="s">
        <v>92</v>
      </c>
      <c r="B18" s="34">
        <f>MIN('2 Cash flow'!F5:F16)</f>
        <v>-49000</v>
      </c>
      <c r="C18" s="31"/>
      <c r="D18" s="21" t="str">
        <f>IF(B18&lt;0,"ATTENZIONE: cassa negativa nell'anno",IF(B18&lt;'2 Cash flow'!F2,"Sotto soglia: pianifica copertura","Liquidita' sopra soglia"))</f>
        <v>ATTENZIONE: cassa negativa nell'anno</v>
      </c>
    </row>
    <row r="19" spans="1:4" ht="23.1" customHeight="1" x14ac:dyDescent="0.25">
      <c r="A19" s="4" t="s">
        <v>93</v>
      </c>
      <c r="B19" s="35" t="str">
        <f>INDEX('2 Cash flow'!A5:A16,MATCH(MIN('2 Cash flow'!F5:F16),'2 Cash flow'!F5:F16,0))</f>
        <v>Agosto</v>
      </c>
      <c r="C19" s="31"/>
    </row>
    <row r="20" spans="1:4" ht="23.1" customHeight="1" x14ac:dyDescent="0.25">
      <c r="A20" s="4" t="s">
        <v>94</v>
      </c>
      <c r="B20" s="33">
        <f>COUNTIF('2 Cash flow'!E5:E16,"&lt;0")</f>
        <v>9</v>
      </c>
      <c r="C20" s="31"/>
      <c r="D20" s="21" t="str">
        <f>IF(B20=0,"Tutti i mesi in flusso positivo","Mesi da coprire con riserve o linee di credito")</f>
        <v>Mesi da coprire con riserve o linee di credito</v>
      </c>
    </row>
    <row r="21" spans="1:4" ht="23.1" customHeight="1" x14ac:dyDescent="0.25">
      <c r="A21" s="4" t="s">
        <v>95</v>
      </c>
      <c r="B21" s="33">
        <f>COUNTIF('2 Cash flow'!F5:F16,"&lt;"&amp;'2 Cash flow'!F2)</f>
        <v>7</v>
      </c>
      <c r="C21" s="31"/>
      <c r="D21" s="21" t="str">
        <f>IF(B21=0,"Liquidita' sempre sopra soglia","Mesi sotto la soglia minima di sicurezza")</f>
        <v>Mesi sotto la soglia minima di sicurezza</v>
      </c>
    </row>
    <row r="23" spans="1:4" ht="30" customHeight="1" x14ac:dyDescent="0.25">
      <c r="A23" s="32" t="s">
        <v>96</v>
      </c>
      <c r="B23" s="23"/>
      <c r="C23" s="23"/>
      <c r="D23" s="23"/>
    </row>
  </sheetData>
  <mergeCells count="12">
    <mergeCell ref="B13:C13"/>
    <mergeCell ref="A1:D1"/>
    <mergeCell ref="A23:D23"/>
    <mergeCell ref="B21:C21"/>
    <mergeCell ref="B16:C16"/>
    <mergeCell ref="B15:C15"/>
    <mergeCell ref="B19:C19"/>
    <mergeCell ref="B20:C20"/>
    <mergeCell ref="B10:C10"/>
    <mergeCell ref="B14:C14"/>
    <mergeCell ref="B17:C17"/>
    <mergeCell ref="B18:C18"/>
  </mergeCells>
  <conditionalFormatting sqref="B16:C18">
    <cfRule type="expression" dxfId="3" priority="1">
      <formula>B16&lt;0</formula>
    </cfRule>
    <cfRule type="expression" dxfId="2" priority="2">
      <formula>B16&gt;=0</formula>
    </cfRule>
  </conditionalFormatting>
  <conditionalFormatting sqref="B20:C21">
    <cfRule type="expression" dxfId="1" priority="7">
      <formula>B20&gt;0</formula>
    </cfRule>
    <cfRule type="expression" dxfId="0" priority="8">
      <formula>B20=0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Istruzioni</vt:lpstr>
      <vt:lpstr>1 Budget annuale</vt:lpstr>
      <vt:lpstr>2 Cash flow</vt:lpstr>
      <vt:lpstr>3 Riepilogo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budget e cash flow aziendale — SynSphere</dc:title>
  <dc:creator>SynSphere Italia</dc:creator>
  <dc:description>Budget previsionale annuale e flusso di cassa mensile per PMI italiane. https://www.synsphere.it</dc:description>
  <cp:lastModifiedBy>Egiziago Cioffi</cp:lastModifiedBy>
  <dcterms:created xsi:type="dcterms:W3CDTF">2026-05-22T06:07:08Z</dcterms:created>
  <dcterms:modified xsi:type="dcterms:W3CDTF">2026-05-22T06:18:10Z</dcterms:modified>
</cp:coreProperties>
</file>